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ion\ANTHRO\anthro calendars\"/>
    </mc:Choice>
  </mc:AlternateContent>
  <xr:revisionPtr revIDLastSave="0" documentId="8_{5875916D-6529-4ECE-8619-5BBC88B6E943}" xr6:coauthVersionLast="47" xr6:coauthVersionMax="47" xr10:uidLastSave="{00000000-0000-0000-0000-000000000000}"/>
  <bookViews>
    <workbookView xWindow="-120" yWindow="-120" windowWidth="29040" windowHeight="15840" xr2:uid="{78A6A4DE-9776-4E6D-8145-ED3A312AE381}"/>
  </bookViews>
  <sheets>
    <sheet name="7.28 notes " sheetId="13" r:id="rId1"/>
    <sheet name="7.14 off site" sheetId="12" r:id="rId2"/>
    <sheet name="2 week add" sheetId="11" r:id="rId3"/>
    <sheet name="TRANS" sheetId="10" r:id="rId4"/>
    <sheet name="223 copy" sheetId="7" r:id="rId5"/>
    <sheet name="5.24 mb" sheetId="9" r:id="rId6"/>
    <sheet name="GAINS" sheetId="5" r:id="rId7"/>
    <sheet name="PROPOSAL OVER VIEW" sheetId="3" r:id="rId8"/>
    <sheet name="OVERARCHING OVERLAP 3 SEASO (2)" sheetId="6" r:id="rId9"/>
    <sheet name="OVERARCHING OVERLAP 3 SEASON" sheetId="4" r:id="rId10"/>
    <sheet name="PROPOSAL DATES" sheetId="2" r:id="rId11"/>
    <sheet name="Sheet1" sheetId="1" r:id="rId12"/>
    <sheet name="3.29 VS LY" sheetId="8" r:id="rId13"/>
  </sheets>
  <definedNames>
    <definedName name="_xlnm.Print_Area" localSheetId="6">GAINS!$B$2:$C$9</definedName>
    <definedName name="_xlnm.Print_Area" localSheetId="8">'OVERARCHING OVERLAP 3 SEASO (2)'!$A$1:$J$59</definedName>
    <definedName name="_xlnm.Print_Area" localSheetId="9">'OVERARCHING OVERLAP 3 SEASON'!$A$1:$K$59</definedName>
    <definedName name="_xlnm.Print_Area" localSheetId="7">'PROPOSAL OVER VIEW'!$A$1:$I$61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2" i="13" l="1"/>
  <c r="S46" i="13"/>
  <c r="U49" i="13"/>
  <c r="T49" i="13"/>
  <c r="R49" i="13"/>
  <c r="P49" i="13"/>
  <c r="O49" i="13"/>
  <c r="M49" i="13"/>
  <c r="L49" i="13"/>
  <c r="H49" i="13"/>
  <c r="G49" i="13"/>
  <c r="U7" i="13"/>
  <c r="T7" i="13"/>
  <c r="T10" i="13" s="1"/>
  <c r="U6" i="13"/>
  <c r="T6" i="13"/>
  <c r="U10" i="13" l="1"/>
  <c r="U12" i="13" s="1"/>
  <c r="U11" i="13"/>
  <c r="U13" i="13"/>
  <c r="U14" i="13" s="1"/>
  <c r="T11" i="13"/>
  <c r="T12" i="13"/>
  <c r="T13" i="13"/>
  <c r="T14" i="13" s="1"/>
  <c r="U15" i="13" l="1"/>
  <c r="U16" i="13"/>
  <c r="U17" i="13" s="1"/>
  <c r="T15" i="13"/>
  <c r="T16" i="13"/>
  <c r="T17" i="13" s="1"/>
  <c r="T9" i="13" l="1"/>
  <c r="T18" i="13"/>
  <c r="T19" i="13" s="1"/>
  <c r="T20" i="13" s="1"/>
  <c r="T21" i="13" s="1"/>
  <c r="U18" i="13"/>
  <c r="U19" i="13" s="1"/>
  <c r="U20" i="13" s="1"/>
  <c r="U21" i="13" s="1"/>
  <c r="U9" i="13"/>
  <c r="U23" i="13" l="1"/>
  <c r="U22" i="13"/>
  <c r="T23" i="13"/>
  <c r="T22" i="13"/>
  <c r="U26" i="13" l="1"/>
  <c r="U33" i="13"/>
  <c r="U27" i="13"/>
  <c r="U29" i="13" s="1"/>
  <c r="U34" i="13"/>
  <c r="U24" i="13"/>
  <c r="U28" i="13" s="1"/>
  <c r="T34" i="13"/>
  <c r="T27" i="13"/>
  <c r="T29" i="13" s="1"/>
  <c r="T26" i="13"/>
  <c r="T33" i="13"/>
  <c r="T24" i="13"/>
  <c r="T28" i="13" s="1"/>
  <c r="U31" i="13" l="1"/>
  <c r="U30" i="13"/>
  <c r="U35" i="13"/>
  <c r="T35" i="13"/>
  <c r="T30" i="13"/>
  <c r="T31" i="13"/>
  <c r="U32" i="13" l="1"/>
  <c r="U36" i="13" s="1"/>
  <c r="U37" i="13" s="1"/>
  <c r="U38" i="13" s="1"/>
  <c r="U39" i="13" s="1"/>
  <c r="U40" i="13" s="1"/>
  <c r="U42" i="13"/>
  <c r="U41" i="13"/>
  <c r="T42" i="13"/>
  <c r="T41" i="13"/>
  <c r="T32" i="13"/>
  <c r="T36" i="13" s="1"/>
  <c r="T37" i="13" s="1"/>
  <c r="T38" i="13" s="1"/>
  <c r="T39" i="13" s="1"/>
  <c r="T40" i="13" s="1"/>
  <c r="U44" i="13" l="1"/>
  <c r="U45" i="13" s="1"/>
  <c r="U43" i="13"/>
  <c r="U46" i="13"/>
  <c r="U50" i="13" s="1"/>
  <c r="U47" i="13"/>
  <c r="U48" i="13" s="1"/>
  <c r="U51" i="13" s="1"/>
  <c r="T44" i="13"/>
  <c r="T45" i="13" s="1"/>
  <c r="T46" i="13"/>
  <c r="T50" i="13" s="1"/>
  <c r="T47" i="13"/>
  <c r="T48" i="13" s="1"/>
  <c r="T51" i="13" s="1"/>
  <c r="T43" i="13"/>
  <c r="S6" i="13" l="1"/>
  <c r="S7" i="13" s="1"/>
  <c r="S10" i="13" s="1"/>
  <c r="S13" i="13" s="1"/>
  <c r="S14" i="13" s="1"/>
  <c r="R6" i="13"/>
  <c r="R7" i="13" s="1"/>
  <c r="R10" i="13" s="1"/>
  <c r="P6" i="13"/>
  <c r="P7" i="13" s="1"/>
  <c r="O6" i="13"/>
  <c r="O7" i="13" s="1"/>
  <c r="O8" i="13" s="1"/>
  <c r="M6" i="13"/>
  <c r="M7" i="13" s="1"/>
  <c r="M8" i="13" s="1"/>
  <c r="B8" i="13" s="1"/>
  <c r="L6" i="13"/>
  <c r="A6" i="13" s="1"/>
  <c r="H6" i="13"/>
  <c r="H7" i="13" s="1"/>
  <c r="G6" i="13"/>
  <c r="G7" i="13" s="1"/>
  <c r="A7" i="13" s="1"/>
  <c r="R6" i="12"/>
  <c r="R7" i="12" s="1"/>
  <c r="O12" i="12"/>
  <c r="O16" i="12"/>
  <c r="O7" i="12"/>
  <c r="O8" i="12" s="1"/>
  <c r="P7" i="12"/>
  <c r="A28" i="12"/>
  <c r="A27" i="12"/>
  <c r="A26" i="12"/>
  <c r="A25" i="12"/>
  <c r="A24" i="12"/>
  <c r="A23" i="12"/>
  <c r="A22" i="12"/>
  <c r="A21" i="12"/>
  <c r="B20" i="12"/>
  <c r="A20" i="12"/>
  <c r="B19" i="12"/>
  <c r="A19" i="12"/>
  <c r="B18" i="12"/>
  <c r="A18" i="12"/>
  <c r="B17" i="12"/>
  <c r="A17" i="12"/>
  <c r="A16" i="12"/>
  <c r="B16" i="12"/>
  <c r="B14" i="12"/>
  <c r="B13" i="12"/>
  <c r="A12" i="12"/>
  <c r="M6" i="12"/>
  <c r="L6" i="12"/>
  <c r="B7" i="12"/>
  <c r="A7" i="12"/>
  <c r="A6" i="12"/>
  <c r="B6" i="12"/>
  <c r="M10" i="13" l="1"/>
  <c r="B10" i="13" s="1"/>
  <c r="B6" i="13"/>
  <c r="J7" i="13"/>
  <c r="L7" i="13"/>
  <c r="S16" i="13"/>
  <c r="S17" i="13" s="1"/>
  <c r="S15" i="13"/>
  <c r="H10" i="13"/>
  <c r="E7" i="13"/>
  <c r="O10" i="13"/>
  <c r="M13" i="13"/>
  <c r="M12" i="13"/>
  <c r="M11" i="13"/>
  <c r="B11" i="13" s="1"/>
  <c r="J10" i="13"/>
  <c r="K10" i="13" s="1"/>
  <c r="P10" i="13"/>
  <c r="P8" i="13"/>
  <c r="G10" i="13"/>
  <c r="D7" i="13"/>
  <c r="R13" i="13"/>
  <c r="R14" i="13" s="1"/>
  <c r="R12" i="13"/>
  <c r="R11" i="13"/>
  <c r="B7" i="13"/>
  <c r="S12" i="13"/>
  <c r="S11" i="13"/>
  <c r="P6" i="12"/>
  <c r="O6" i="12"/>
  <c r="S6" i="12"/>
  <c r="S7" i="12" s="1"/>
  <c r="S10" i="12" s="1"/>
  <c r="R10" i="12"/>
  <c r="F7" i="13" l="1"/>
  <c r="O12" i="13"/>
  <c r="O11" i="13"/>
  <c r="O13" i="13"/>
  <c r="O14" i="13" s="1"/>
  <c r="M14" i="13"/>
  <c r="B13" i="13"/>
  <c r="L10" i="13"/>
  <c r="I7" i="13"/>
  <c r="K7" i="13" s="1"/>
  <c r="L8" i="13"/>
  <c r="A8" i="13" s="1"/>
  <c r="H13" i="13"/>
  <c r="H14" i="13" s="1"/>
  <c r="H12" i="13"/>
  <c r="E10" i="13"/>
  <c r="F10" i="13" s="1"/>
  <c r="H11" i="13"/>
  <c r="G11" i="13"/>
  <c r="G12" i="13"/>
  <c r="G13" i="13"/>
  <c r="G14" i="13" s="1"/>
  <c r="P11" i="13"/>
  <c r="P13" i="13"/>
  <c r="P14" i="13" s="1"/>
  <c r="P12" i="13"/>
  <c r="R16" i="13"/>
  <c r="R17" i="13" s="1"/>
  <c r="R15" i="13"/>
  <c r="S18" i="13"/>
  <c r="S19" i="13" s="1"/>
  <c r="S20" i="13" s="1"/>
  <c r="S21" i="13" s="1"/>
  <c r="S9" i="13"/>
  <c r="S11" i="12"/>
  <c r="S12" i="12"/>
  <c r="S13" i="12"/>
  <c r="S14" i="12" s="1"/>
  <c r="R12" i="12"/>
  <c r="R11" i="12"/>
  <c r="R13" i="12"/>
  <c r="R14" i="12" s="1"/>
  <c r="G16" i="13" l="1"/>
  <c r="G17" i="13" s="1"/>
  <c r="G15" i="13"/>
  <c r="S23" i="13"/>
  <c r="S22" i="13"/>
  <c r="L13" i="13"/>
  <c r="L14" i="13" s="1"/>
  <c r="L12" i="13"/>
  <c r="A12" i="13" s="1"/>
  <c r="L11" i="13"/>
  <c r="A11" i="13" s="1"/>
  <c r="M16" i="13"/>
  <c r="M15" i="13"/>
  <c r="B14" i="13"/>
  <c r="R18" i="13"/>
  <c r="R19" i="13" s="1"/>
  <c r="R20" i="13" s="1"/>
  <c r="R21" i="13" s="1"/>
  <c r="R9" i="13"/>
  <c r="O15" i="13"/>
  <c r="O16" i="13"/>
  <c r="O17" i="13" s="1"/>
  <c r="P15" i="13"/>
  <c r="P16" i="13"/>
  <c r="P17" i="13" s="1"/>
  <c r="H15" i="13"/>
  <c r="H16" i="13"/>
  <c r="H17" i="13" s="1"/>
  <c r="R16" i="12"/>
  <c r="R17" i="12" s="1"/>
  <c r="R15" i="12"/>
  <c r="S15" i="12"/>
  <c r="S16" i="12"/>
  <c r="S17" i="12" s="1"/>
  <c r="L15" i="13" l="1"/>
  <c r="L16" i="13"/>
  <c r="L17" i="13" s="1"/>
  <c r="R22" i="13"/>
  <c r="R23" i="13"/>
  <c r="S26" i="13"/>
  <c r="S24" i="13"/>
  <c r="S28" i="13" s="1"/>
  <c r="S33" i="13"/>
  <c r="S34" i="13"/>
  <c r="S27" i="13"/>
  <c r="S29" i="13" s="1"/>
  <c r="S35" i="13" s="1"/>
  <c r="O18" i="13"/>
  <c r="O19" i="13" s="1"/>
  <c r="O20" i="13" s="1"/>
  <c r="O21" i="13" s="1"/>
  <c r="O9" i="13"/>
  <c r="H9" i="13"/>
  <c r="H18" i="13"/>
  <c r="H19" i="13" s="1"/>
  <c r="H20" i="13" s="1"/>
  <c r="H21" i="13" s="1"/>
  <c r="P18" i="13"/>
  <c r="P19" i="13" s="1"/>
  <c r="P20" i="13" s="1"/>
  <c r="P21" i="13" s="1"/>
  <c r="P9" i="13"/>
  <c r="B16" i="13"/>
  <c r="M17" i="13"/>
  <c r="G18" i="13"/>
  <c r="G19" i="13" s="1"/>
  <c r="G20" i="13" s="1"/>
  <c r="G21" i="13" s="1"/>
  <c r="G9" i="13"/>
  <c r="S18" i="12"/>
  <c r="S19" i="12" s="1"/>
  <c r="S20" i="12" s="1"/>
  <c r="S21" i="12" s="1"/>
  <c r="S9" i="12"/>
  <c r="R18" i="12"/>
  <c r="R19" i="12" s="1"/>
  <c r="R20" i="12" s="1"/>
  <c r="R21" i="12" s="1"/>
  <c r="R9" i="12"/>
  <c r="P22" i="13" l="1"/>
  <c r="P23" i="13"/>
  <c r="R24" i="13"/>
  <c r="R28" i="13" s="1"/>
  <c r="R34" i="13"/>
  <c r="R33" i="13"/>
  <c r="R26" i="13"/>
  <c r="R27" i="13"/>
  <c r="R29" i="13" s="1"/>
  <c r="R35" i="13" s="1"/>
  <c r="G22" i="13"/>
  <c r="G23" i="13"/>
  <c r="A16" i="13"/>
  <c r="H23" i="13"/>
  <c r="H22" i="13"/>
  <c r="O22" i="13"/>
  <c r="O23" i="13"/>
  <c r="M18" i="13"/>
  <c r="M9" i="13"/>
  <c r="B9" i="13" s="1"/>
  <c r="B17" i="13"/>
  <c r="S30" i="13"/>
  <c r="S31" i="13"/>
  <c r="R23" i="12"/>
  <c r="R22" i="12"/>
  <c r="S23" i="12"/>
  <c r="S22" i="12"/>
  <c r="R30" i="13" l="1"/>
  <c r="R31" i="13"/>
  <c r="H27" i="13"/>
  <c r="H29" i="13" s="1"/>
  <c r="H35" i="13" s="1"/>
  <c r="H33" i="13"/>
  <c r="H24" i="13"/>
  <c r="H28" i="13" s="1"/>
  <c r="E28" i="13" s="1"/>
  <c r="H34" i="13"/>
  <c r="H26" i="13"/>
  <c r="E23" i="13"/>
  <c r="O26" i="13"/>
  <c r="O27" i="13"/>
  <c r="O29" i="13" s="1"/>
  <c r="O35" i="13" s="1"/>
  <c r="O34" i="13"/>
  <c r="O33" i="13"/>
  <c r="O24" i="13"/>
  <c r="O28" i="13" s="1"/>
  <c r="A17" i="13"/>
  <c r="L18" i="13"/>
  <c r="L9" i="13"/>
  <c r="A9" i="13" s="1"/>
  <c r="P26" i="13"/>
  <c r="P24" i="13"/>
  <c r="P28" i="13" s="1"/>
  <c r="P27" i="13"/>
  <c r="P29" i="13" s="1"/>
  <c r="P35" i="13" s="1"/>
  <c r="P34" i="13"/>
  <c r="P33" i="13"/>
  <c r="B18" i="13"/>
  <c r="M19" i="13"/>
  <c r="S42" i="13"/>
  <c r="S41" i="13"/>
  <c r="S32" i="13"/>
  <c r="S36" i="13" s="1"/>
  <c r="S37" i="13" s="1"/>
  <c r="S38" i="13" s="1"/>
  <c r="S39" i="13" s="1"/>
  <c r="S40" i="13" s="1"/>
  <c r="G27" i="13"/>
  <c r="G29" i="13" s="1"/>
  <c r="G35" i="13" s="1"/>
  <c r="G26" i="13"/>
  <c r="D23" i="13"/>
  <c r="G24" i="13"/>
  <c r="G28" i="13" s="1"/>
  <c r="D28" i="13" s="1"/>
  <c r="D27" i="13"/>
  <c r="G34" i="13"/>
  <c r="G33" i="13"/>
  <c r="S32" i="12"/>
  <c r="S33" i="12"/>
  <c r="S24" i="12"/>
  <c r="S27" i="12" s="1"/>
  <c r="S26" i="12"/>
  <c r="S28" i="12" s="1"/>
  <c r="S30" i="12" s="1"/>
  <c r="S25" i="12"/>
  <c r="R33" i="12"/>
  <c r="R24" i="12"/>
  <c r="R27" i="12" s="1"/>
  <c r="R32" i="12"/>
  <c r="R26" i="12"/>
  <c r="R28" i="12" s="1"/>
  <c r="R30" i="12" s="1"/>
  <c r="R25" i="12"/>
  <c r="L19" i="13" l="1"/>
  <c r="A18" i="13"/>
  <c r="R41" i="13"/>
  <c r="R32" i="13"/>
  <c r="R36" i="13" s="1"/>
  <c r="R37" i="13" s="1"/>
  <c r="R38" i="13" s="1"/>
  <c r="R39" i="13" s="1"/>
  <c r="R40" i="13" s="1"/>
  <c r="R46" i="13" s="1"/>
  <c r="F23" i="13"/>
  <c r="D29" i="13"/>
  <c r="F29" i="13" s="1"/>
  <c r="G30" i="13"/>
  <c r="G31" i="13"/>
  <c r="D31" i="13" s="1"/>
  <c r="S47" i="13"/>
  <c r="S48" i="13" s="1"/>
  <c r="S51" i="13" s="1"/>
  <c r="S50" i="13"/>
  <c r="S49" i="13" s="1"/>
  <c r="S44" i="13"/>
  <c r="S45" i="13" s="1"/>
  <c r="S43" i="13"/>
  <c r="O30" i="13"/>
  <c r="O31" i="13"/>
  <c r="H31" i="13"/>
  <c r="E31" i="13" s="1"/>
  <c r="H30" i="13"/>
  <c r="E29" i="13"/>
  <c r="M20" i="13"/>
  <c r="B19" i="13"/>
  <c r="P30" i="13"/>
  <c r="P31" i="13"/>
  <c r="E27" i="13"/>
  <c r="R34" i="12"/>
  <c r="R29" i="12"/>
  <c r="S34" i="12"/>
  <c r="S29" i="12"/>
  <c r="F31" i="13" l="1"/>
  <c r="G42" i="13"/>
  <c r="G41" i="13"/>
  <c r="D30" i="13"/>
  <c r="G32" i="13"/>
  <c r="G36" i="13" s="1"/>
  <c r="G37" i="13" s="1"/>
  <c r="G38" i="13" s="1"/>
  <c r="G39" i="13" s="1"/>
  <c r="L20" i="13"/>
  <c r="A19" i="13"/>
  <c r="O41" i="13"/>
  <c r="O32" i="13"/>
  <c r="O36" i="13" s="1"/>
  <c r="O37" i="13" s="1"/>
  <c r="O38" i="13" s="1"/>
  <c r="O39" i="13" s="1"/>
  <c r="O40" i="13" s="1"/>
  <c r="O46" i="13" s="1"/>
  <c r="O42" i="13"/>
  <c r="B20" i="13"/>
  <c r="M21" i="13"/>
  <c r="R47" i="13"/>
  <c r="R48" i="13" s="1"/>
  <c r="R51" i="13" s="1"/>
  <c r="R50" i="13"/>
  <c r="R44" i="13"/>
  <c r="R45" i="13" s="1"/>
  <c r="R43" i="13"/>
  <c r="H42" i="13"/>
  <c r="H41" i="13"/>
  <c r="H32" i="13"/>
  <c r="H36" i="13" s="1"/>
  <c r="H37" i="13" s="1"/>
  <c r="H38" i="13" s="1"/>
  <c r="H39" i="13" s="1"/>
  <c r="P41" i="13"/>
  <c r="P32" i="13"/>
  <c r="P36" i="13" s="1"/>
  <c r="P37" i="13" s="1"/>
  <c r="P38" i="13" s="1"/>
  <c r="P39" i="13" s="1"/>
  <c r="P40" i="13" s="1"/>
  <c r="P46" i="13" s="1"/>
  <c r="P42" i="13"/>
  <c r="F28" i="13"/>
  <c r="S40" i="12"/>
  <c r="S41" i="12"/>
  <c r="S31" i="12"/>
  <c r="S35" i="12" s="1"/>
  <c r="S36" i="12" s="1"/>
  <c r="S37" i="12" s="1"/>
  <c r="S38" i="12" s="1"/>
  <c r="S39" i="12" s="1"/>
  <c r="R41" i="12"/>
  <c r="R40" i="12"/>
  <c r="R31" i="12"/>
  <c r="R35" i="12" s="1"/>
  <c r="R36" i="12" s="1"/>
  <c r="R37" i="12" s="1"/>
  <c r="R38" i="12" s="1"/>
  <c r="R39" i="12" s="1"/>
  <c r="A20" i="13" l="1"/>
  <c r="L21" i="13"/>
  <c r="O44" i="13"/>
  <c r="O45" i="13" s="1"/>
  <c r="O50" i="13"/>
  <c r="O43" i="13"/>
  <c r="O47" i="13"/>
  <c r="O48" i="13" s="1"/>
  <c r="O51" i="13" s="1"/>
  <c r="M22" i="13"/>
  <c r="M23" i="13"/>
  <c r="G40" i="13"/>
  <c r="D39" i="13"/>
  <c r="H40" i="13"/>
  <c r="E39" i="13"/>
  <c r="P47" i="13"/>
  <c r="P48" i="13" s="1"/>
  <c r="P51" i="13" s="1"/>
  <c r="P43" i="13"/>
  <c r="P50" i="13"/>
  <c r="P44" i="13"/>
  <c r="P45" i="13" s="1"/>
  <c r="R45" i="12"/>
  <c r="R48" i="12" s="1"/>
  <c r="R43" i="12"/>
  <c r="R44" i="12" s="1"/>
  <c r="R46" i="12"/>
  <c r="R47" i="12" s="1"/>
  <c r="R49" i="12" s="1"/>
  <c r="R42" i="12"/>
  <c r="S45" i="12"/>
  <c r="S48" i="12" s="1"/>
  <c r="S43" i="12"/>
  <c r="S44" i="12" s="1"/>
  <c r="S46" i="12"/>
  <c r="S47" i="12" s="1"/>
  <c r="S49" i="12" s="1"/>
  <c r="S42" i="12"/>
  <c r="M34" i="13" l="1"/>
  <c r="M33" i="13"/>
  <c r="M26" i="13"/>
  <c r="M27" i="13"/>
  <c r="M29" i="13" s="1"/>
  <c r="M35" i="13" s="1"/>
  <c r="J23" i="13"/>
  <c r="M24" i="13"/>
  <c r="M28" i="13" s="1"/>
  <c r="H47" i="13"/>
  <c r="H48" i="13" s="1"/>
  <c r="H51" i="13" s="1"/>
  <c r="H46" i="13"/>
  <c r="H50" i="13" s="1"/>
  <c r="H44" i="13"/>
  <c r="H45" i="13" s="1"/>
  <c r="H43" i="13"/>
  <c r="E40" i="13"/>
  <c r="F39" i="13"/>
  <c r="A21" i="13"/>
  <c r="L23" i="13"/>
  <c r="L22" i="13"/>
  <c r="A22" i="13" s="1"/>
  <c r="D40" i="13"/>
  <c r="F40" i="13" s="1"/>
  <c r="G47" i="13"/>
  <c r="G48" i="13" s="1"/>
  <c r="G51" i="13" s="1"/>
  <c r="G46" i="13"/>
  <c r="G50" i="13" s="1"/>
  <c r="G44" i="13"/>
  <c r="G45" i="13" s="1"/>
  <c r="G43" i="13"/>
  <c r="H6" i="12"/>
  <c r="G6" i="12"/>
  <c r="J21" i="11"/>
  <c r="J7" i="11"/>
  <c r="P8" i="12"/>
  <c r="L27" i="13" l="1"/>
  <c r="L29" i="13" s="1"/>
  <c r="L35" i="13" s="1"/>
  <c r="I23" i="13"/>
  <c r="K23" i="13" s="1"/>
  <c r="L34" i="13"/>
  <c r="L33" i="13"/>
  <c r="A23" i="13"/>
  <c r="L26" i="13"/>
  <c r="A26" i="13" s="1"/>
  <c r="L24" i="13"/>
  <c r="M31" i="13"/>
  <c r="J29" i="13"/>
  <c r="M30" i="13"/>
  <c r="H30" i="7"/>
  <c r="J30" i="7"/>
  <c r="K37" i="9"/>
  <c r="H33" i="7"/>
  <c r="H41" i="7"/>
  <c r="H26" i="7"/>
  <c r="O10" i="12"/>
  <c r="P10" i="12"/>
  <c r="H7" i="12"/>
  <c r="G7" i="12"/>
  <c r="B10" i="11"/>
  <c r="B9" i="11"/>
  <c r="L30" i="13" l="1"/>
  <c r="L32" i="13" s="1"/>
  <c r="L31" i="13"/>
  <c r="M32" i="13"/>
  <c r="M36" i="13" s="1"/>
  <c r="M37" i="13" s="1"/>
  <c r="M38" i="13" s="1"/>
  <c r="M39" i="13" s="1"/>
  <c r="M42" i="13"/>
  <c r="M41" i="13"/>
  <c r="A24" i="13"/>
  <c r="L28" i="13"/>
  <c r="A28" i="13" s="1"/>
  <c r="A27" i="13"/>
  <c r="M7" i="12"/>
  <c r="H10" i="12"/>
  <c r="H12" i="12" s="1"/>
  <c r="E7" i="12"/>
  <c r="D7" i="12"/>
  <c r="G10" i="12"/>
  <c r="H13" i="12"/>
  <c r="H14" i="12" s="1"/>
  <c r="H11" i="12"/>
  <c r="L7" i="12"/>
  <c r="P13" i="12"/>
  <c r="P14" i="12" s="1"/>
  <c r="P12" i="12"/>
  <c r="P11" i="12"/>
  <c r="O13" i="12"/>
  <c r="O14" i="12" s="1"/>
  <c r="O11" i="12"/>
  <c r="E10" i="12"/>
  <c r="F10" i="12"/>
  <c r="I29" i="13" l="1"/>
  <c r="K29" i="13" s="1"/>
  <c r="A29" i="13"/>
  <c r="L36" i="13"/>
  <c r="J39" i="13"/>
  <c r="M40" i="13"/>
  <c r="M46" i="13" s="1"/>
  <c r="L10" i="12"/>
  <c r="I7" i="12"/>
  <c r="M8" i="12"/>
  <c r="B8" i="12" s="1"/>
  <c r="J7" i="12"/>
  <c r="F7" i="12"/>
  <c r="M10" i="12"/>
  <c r="P16" i="12"/>
  <c r="P17" i="12" s="1"/>
  <c r="P15" i="12"/>
  <c r="O17" i="12"/>
  <c r="O9" i="12" s="1"/>
  <c r="O15" i="12"/>
  <c r="L13" i="12"/>
  <c r="L14" i="12" s="1"/>
  <c r="L11" i="12"/>
  <c r="A11" i="12" s="1"/>
  <c r="L12" i="12"/>
  <c r="L8" i="12"/>
  <c r="A8" i="12" s="1"/>
  <c r="H16" i="12"/>
  <c r="H17" i="12" s="1"/>
  <c r="H15" i="12"/>
  <c r="G13" i="12"/>
  <c r="G14" i="12" s="1"/>
  <c r="G15" i="12" s="1"/>
  <c r="G12" i="12"/>
  <c r="G11" i="12"/>
  <c r="J40" i="13" l="1"/>
  <c r="M43" i="13"/>
  <c r="M50" i="13"/>
  <c r="M47" i="13"/>
  <c r="M48" i="13" s="1"/>
  <c r="M51" i="13" s="1"/>
  <c r="M44" i="13"/>
  <c r="M45" i="13" s="1"/>
  <c r="L37" i="13"/>
  <c r="L42" i="13"/>
  <c r="L41" i="13"/>
  <c r="J10" i="12"/>
  <c r="K10" i="12" s="1"/>
  <c r="B10" i="12"/>
  <c r="K7" i="12"/>
  <c r="M12" i="12"/>
  <c r="M11" i="12"/>
  <c r="B11" i="12" s="1"/>
  <c r="M13" i="12"/>
  <c r="M14" i="12" s="1"/>
  <c r="L15" i="12"/>
  <c r="L16" i="12"/>
  <c r="L17" i="12" s="1"/>
  <c r="O18" i="12"/>
  <c r="O19" i="12" s="1"/>
  <c r="O20" i="12" s="1"/>
  <c r="O21" i="12" s="1"/>
  <c r="O23" i="12" s="1"/>
  <c r="H9" i="12"/>
  <c r="H18" i="12"/>
  <c r="H19" i="12" s="1"/>
  <c r="H20" i="12" s="1"/>
  <c r="H21" i="12" s="1"/>
  <c r="P18" i="12"/>
  <c r="P19" i="12" s="1"/>
  <c r="P20" i="12" s="1"/>
  <c r="P21" i="12" s="1"/>
  <c r="P9" i="12"/>
  <c r="G16" i="12"/>
  <c r="G17" i="12" s="1"/>
  <c r="L38" i="13" l="1"/>
  <c r="L39" i="13" s="1"/>
  <c r="M16" i="12"/>
  <c r="M17" i="12" s="1"/>
  <c r="M15" i="12"/>
  <c r="O22" i="12"/>
  <c r="O26" i="12"/>
  <c r="H22" i="12"/>
  <c r="H23" i="12"/>
  <c r="L9" i="12"/>
  <c r="A9" i="12" s="1"/>
  <c r="L18" i="12"/>
  <c r="L19" i="12" s="1"/>
  <c r="L20" i="12" s="1"/>
  <c r="L21" i="12" s="1"/>
  <c r="P22" i="12"/>
  <c r="P23" i="12"/>
  <c r="P26" i="12" s="1"/>
  <c r="G18" i="12"/>
  <c r="G19" i="12" s="1"/>
  <c r="G20" i="12" s="1"/>
  <c r="G21" i="12" s="1"/>
  <c r="G9" i="12"/>
  <c r="L40" i="13" l="1"/>
  <c r="I39" i="13"/>
  <c r="K39" i="13" s="1"/>
  <c r="M9" i="12"/>
  <c r="B9" i="12" s="1"/>
  <c r="M18" i="12"/>
  <c r="M19" i="12" s="1"/>
  <c r="M20" i="12" s="1"/>
  <c r="M21" i="12" s="1"/>
  <c r="H25" i="12"/>
  <c r="H26" i="12"/>
  <c r="H28" i="12" s="1"/>
  <c r="H30" i="12" s="1"/>
  <c r="E30" i="12" s="1"/>
  <c r="H33" i="12"/>
  <c r="H24" i="12"/>
  <c r="H27" i="12" s="1"/>
  <c r="E27" i="12" s="1"/>
  <c r="H32" i="12"/>
  <c r="E23" i="12"/>
  <c r="L23" i="12"/>
  <c r="I23" i="12" s="1"/>
  <c r="L22" i="12"/>
  <c r="P24" i="12"/>
  <c r="P27" i="12" s="1"/>
  <c r="P28" i="12"/>
  <c r="P30" i="12" s="1"/>
  <c r="P25" i="12"/>
  <c r="P32" i="12"/>
  <c r="P33" i="12"/>
  <c r="O25" i="12"/>
  <c r="O32" i="12"/>
  <c r="O28" i="12"/>
  <c r="O30" i="12" s="1"/>
  <c r="O33" i="12"/>
  <c r="O24" i="12"/>
  <c r="O27" i="12" s="1"/>
  <c r="G23" i="12"/>
  <c r="G22" i="12"/>
  <c r="L44" i="13" l="1"/>
  <c r="L45" i="13" s="1"/>
  <c r="L46" i="13"/>
  <c r="X50" i="13" s="1"/>
  <c r="L47" i="13"/>
  <c r="L48" i="13" s="1"/>
  <c r="L51" i="13" s="1"/>
  <c r="L43" i="13"/>
  <c r="I40" i="13"/>
  <c r="K40" i="13" s="1"/>
  <c r="M23" i="12"/>
  <c r="J23" i="12" s="1"/>
  <c r="K23" i="12" s="1"/>
  <c r="M22" i="12"/>
  <c r="E26" i="12"/>
  <c r="L24" i="12"/>
  <c r="L27" i="12" s="1"/>
  <c r="L26" i="12"/>
  <c r="L28" i="12" s="1"/>
  <c r="L33" i="12"/>
  <c r="L25" i="12"/>
  <c r="L32" i="12"/>
  <c r="O29" i="12"/>
  <c r="O31" i="12" s="1"/>
  <c r="O34" i="12"/>
  <c r="H34" i="12"/>
  <c r="H29" i="12"/>
  <c r="H31" i="12" s="1"/>
  <c r="H35" i="12" s="1"/>
  <c r="P34" i="12"/>
  <c r="P29" i="12"/>
  <c r="P31" i="12" s="1"/>
  <c r="E28" i="12"/>
  <c r="G32" i="12"/>
  <c r="G33" i="12"/>
  <c r="G26" i="12"/>
  <c r="G28" i="12" s="1"/>
  <c r="G30" i="12" s="1"/>
  <c r="D30" i="12" s="1"/>
  <c r="F30" i="12" s="1"/>
  <c r="G24" i="12"/>
  <c r="G27" i="12" s="1"/>
  <c r="D27" i="12" s="1"/>
  <c r="D23" i="12"/>
  <c r="F23" i="12" s="1"/>
  <c r="G25" i="12"/>
  <c r="L50" i="13" l="1"/>
  <c r="I28" i="12"/>
  <c r="L30" i="12"/>
  <c r="M33" i="12"/>
  <c r="M32" i="12"/>
  <c r="M25" i="12"/>
  <c r="M26" i="12"/>
  <c r="M28" i="12" s="1"/>
  <c r="M24" i="12"/>
  <c r="M27" i="12" s="1"/>
  <c r="O41" i="12"/>
  <c r="O35" i="12"/>
  <c r="O36" i="12" s="1"/>
  <c r="O37" i="12" s="1"/>
  <c r="O38" i="12" s="1"/>
  <c r="O39" i="12" s="1"/>
  <c r="O40" i="12"/>
  <c r="P41" i="12"/>
  <c r="P40" i="12"/>
  <c r="P35" i="12"/>
  <c r="P36" i="12" s="1"/>
  <c r="P37" i="12" s="1"/>
  <c r="P38" i="12" s="1"/>
  <c r="P39" i="12" s="1"/>
  <c r="H41" i="12"/>
  <c r="H36" i="12"/>
  <c r="H37" i="12" s="1"/>
  <c r="H38" i="12" s="1"/>
  <c r="H40" i="12"/>
  <c r="L34" i="12"/>
  <c r="L29" i="12"/>
  <c r="G29" i="12"/>
  <c r="D29" i="12" s="1"/>
  <c r="D28" i="12"/>
  <c r="F28" i="12" s="1"/>
  <c r="G34" i="12"/>
  <c r="D26" i="12"/>
  <c r="J28" i="12" l="1"/>
  <c r="K28" i="12" s="1"/>
  <c r="M30" i="12"/>
  <c r="F27" i="12"/>
  <c r="M34" i="12"/>
  <c r="M29" i="12"/>
  <c r="L40" i="12"/>
  <c r="L41" i="12"/>
  <c r="L31" i="12"/>
  <c r="L35" i="12" s="1"/>
  <c r="L36" i="12" s="1"/>
  <c r="L37" i="12" s="1"/>
  <c r="L38" i="12" s="1"/>
  <c r="H39" i="12"/>
  <c r="E38" i="12"/>
  <c r="P46" i="12"/>
  <c r="P47" i="12" s="1"/>
  <c r="P49" i="12" s="1"/>
  <c r="P45" i="12"/>
  <c r="P48" i="12" s="1"/>
  <c r="P42" i="12"/>
  <c r="P43" i="12"/>
  <c r="P44" i="12" s="1"/>
  <c r="O46" i="12"/>
  <c r="O47" i="12" s="1"/>
  <c r="O49" i="12" s="1"/>
  <c r="O43" i="12"/>
  <c r="O44" i="12" s="1"/>
  <c r="O45" i="12"/>
  <c r="O48" i="12" s="1"/>
  <c r="O42" i="12"/>
  <c r="G41" i="12"/>
  <c r="G40" i="12"/>
  <c r="G31" i="12"/>
  <c r="G35" i="12" s="1"/>
  <c r="G36" i="12" s="1"/>
  <c r="L39" i="12" l="1"/>
  <c r="I39" i="12" s="1"/>
  <c r="I38" i="12"/>
  <c r="M31" i="12"/>
  <c r="M35" i="12" s="1"/>
  <c r="M36" i="12" s="1"/>
  <c r="M37" i="12" s="1"/>
  <c r="M38" i="12" s="1"/>
  <c r="M41" i="12"/>
  <c r="M40" i="12"/>
  <c r="G37" i="12"/>
  <c r="G38" i="12" s="1"/>
  <c r="H46" i="12"/>
  <c r="H47" i="12" s="1"/>
  <c r="H49" i="12" s="1"/>
  <c r="H45" i="12"/>
  <c r="H48" i="12" s="1"/>
  <c r="H43" i="12"/>
  <c r="H44" i="12" s="1"/>
  <c r="H42" i="12"/>
  <c r="E39" i="12"/>
  <c r="L42" i="12"/>
  <c r="L46" i="12"/>
  <c r="L47" i="12" s="1"/>
  <c r="L49" i="12" s="1"/>
  <c r="L45" i="12"/>
  <c r="L48" i="12" s="1"/>
  <c r="L43" i="12"/>
  <c r="L44" i="12" s="1"/>
  <c r="M39" i="12" l="1"/>
  <c r="J39" i="12" s="1"/>
  <c r="J38" i="12"/>
  <c r="K38" i="12"/>
  <c r="K39" i="12"/>
  <c r="M42" i="12"/>
  <c r="M46" i="12"/>
  <c r="M47" i="12" s="1"/>
  <c r="M49" i="12" s="1"/>
  <c r="M45" i="12"/>
  <c r="M48" i="12" s="1"/>
  <c r="M43" i="12"/>
  <c r="M44" i="12" s="1"/>
  <c r="G39" i="12"/>
  <c r="G42" i="12" s="1"/>
  <c r="D38" i="12"/>
  <c r="F38" i="12" s="1"/>
  <c r="D39" i="12"/>
  <c r="F39" i="12" s="1"/>
  <c r="G46" i="12"/>
  <c r="G47" i="12" s="1"/>
  <c r="G49" i="12" s="1"/>
  <c r="G43" i="12" l="1"/>
  <c r="G44" i="12" s="1"/>
  <c r="G45" i="12"/>
  <c r="G48" i="12" s="1"/>
  <c r="C12" i="11" l="1"/>
  <c r="J5" i="11" l="1"/>
  <c r="K5" i="11"/>
  <c r="K7" i="11" s="1"/>
  <c r="K8" i="11" s="1"/>
  <c r="E6" i="11"/>
  <c r="D6" i="11" s="1"/>
  <c r="H6" i="11"/>
  <c r="H7" i="11" s="1"/>
  <c r="G7" i="11" s="1"/>
  <c r="B7" i="11"/>
  <c r="C7" i="11"/>
  <c r="E7" i="11"/>
  <c r="M7" i="11"/>
  <c r="N7" i="11"/>
  <c r="B8" i="11"/>
  <c r="B11" i="11" s="1"/>
  <c r="B12" i="11" s="1"/>
  <c r="B13" i="11" s="1"/>
  <c r="B18" i="11" s="1"/>
  <c r="C8" i="11"/>
  <c r="C9" i="11" s="1"/>
  <c r="C10" i="11" s="1"/>
  <c r="C11" i="11" s="1"/>
  <c r="C13" i="11" s="1"/>
  <c r="C18" i="11" s="1"/>
  <c r="J8" i="11"/>
  <c r="M8" i="11"/>
  <c r="M9" i="11" s="1"/>
  <c r="M19" i="11" s="1"/>
  <c r="M20" i="11" s="1"/>
  <c r="N8" i="11"/>
  <c r="N9" i="11" s="1"/>
  <c r="N10" i="11" s="1"/>
  <c r="H9" i="11"/>
  <c r="H8" i="11" s="1"/>
  <c r="G8" i="11" s="1"/>
  <c r="J9" i="11"/>
  <c r="J19" i="11" s="1"/>
  <c r="J20" i="11" s="1"/>
  <c r="K9" i="11"/>
  <c r="H10" i="11"/>
  <c r="H15" i="11" s="1"/>
  <c r="K10" i="11"/>
  <c r="K11" i="11" s="1"/>
  <c r="H11" i="11"/>
  <c r="G11" i="11" s="1"/>
  <c r="N11" i="11"/>
  <c r="N15" i="11" s="1"/>
  <c r="N16" i="11" s="1"/>
  <c r="H12" i="11"/>
  <c r="G12" i="11" s="1"/>
  <c r="H13" i="11"/>
  <c r="G13" i="11" s="1"/>
  <c r="C15" i="11"/>
  <c r="C16" i="11" s="1"/>
  <c r="H17" i="11"/>
  <c r="K17" i="11"/>
  <c r="B15" i="11" l="1"/>
  <c r="B16" i="11" s="1"/>
  <c r="M23" i="11"/>
  <c r="M21" i="11"/>
  <c r="J23" i="11"/>
  <c r="D7" i="11"/>
  <c r="E8" i="11"/>
  <c r="D8" i="11" s="1"/>
  <c r="E9" i="11"/>
  <c r="M10" i="11"/>
  <c r="M11" i="11" s="1"/>
  <c r="K15" i="11"/>
  <c r="K16" i="11" s="1"/>
  <c r="K12" i="11"/>
  <c r="K13" i="11" s="1"/>
  <c r="K18" i="11" s="1"/>
  <c r="N12" i="11"/>
  <c r="N13" i="11" s="1"/>
  <c r="N18" i="11" s="1"/>
  <c r="G15" i="11"/>
  <c r="H16" i="11"/>
  <c r="G16" i="11" s="1"/>
  <c r="H18" i="11"/>
  <c r="G17" i="11"/>
  <c r="J24" i="11"/>
  <c r="J22" i="11"/>
  <c r="J25" i="11" s="1"/>
  <c r="G6" i="11"/>
  <c r="G10" i="11"/>
  <c r="G9" i="11"/>
  <c r="M15" i="11" l="1"/>
  <c r="M16" i="11" s="1"/>
  <c r="M12" i="11"/>
  <c r="M13" i="11" s="1"/>
  <c r="M18" i="11" s="1"/>
  <c r="J27" i="11"/>
  <c r="J28" i="11"/>
  <c r="J29" i="11" s="1"/>
  <c r="J30" i="11"/>
  <c r="J26" i="11"/>
  <c r="D9" i="11"/>
  <c r="E19" i="11"/>
  <c r="G18" i="11"/>
  <c r="H27" i="11"/>
  <c r="G27" i="11" s="1"/>
  <c r="H30" i="11"/>
  <c r="G30" i="11" s="1"/>
  <c r="H28" i="11"/>
  <c r="N27" i="11"/>
  <c r="N28" i="11"/>
  <c r="N29" i="11" s="1"/>
  <c r="N30" i="11"/>
  <c r="M24" i="11"/>
  <c r="M22" i="11"/>
  <c r="M25" i="11" s="1"/>
  <c r="K27" i="11"/>
  <c r="K28" i="11"/>
  <c r="K29" i="11" s="1"/>
  <c r="K30" i="11"/>
  <c r="E20" i="11" l="1"/>
  <c r="D19" i="11"/>
  <c r="H29" i="11"/>
  <c r="G29" i="11" s="1"/>
  <c r="G28" i="11"/>
  <c r="M27" i="11"/>
  <c r="M28" i="11"/>
  <c r="M29" i="11" s="1"/>
  <c r="M30" i="11"/>
  <c r="M26" i="11"/>
  <c r="D20" i="11" l="1"/>
  <c r="E23" i="11"/>
  <c r="E21" i="11"/>
  <c r="E24" i="11" l="1"/>
  <c r="E22" i="11"/>
  <c r="D21" i="11"/>
  <c r="D22" i="11" l="1"/>
  <c r="E25" i="11"/>
  <c r="E26" i="11" l="1"/>
  <c r="D26" i="11" s="1"/>
  <c r="D25" i="11"/>
  <c r="E27" i="11"/>
  <c r="D27" i="11" s="1"/>
  <c r="E30" i="11"/>
  <c r="D30" i="11" s="1"/>
  <c r="E28" i="11"/>
  <c r="D28" i="11" l="1"/>
  <c r="E29" i="11"/>
  <c r="D29" i="11" s="1"/>
  <c r="C7" i="10" l="1"/>
  <c r="C6" i="10"/>
  <c r="F17" i="10"/>
  <c r="F16" i="10"/>
  <c r="E15" i="10"/>
  <c r="E14" i="10"/>
  <c r="F12" i="10"/>
  <c r="F11" i="10"/>
  <c r="E11" i="10" s="1"/>
  <c r="F10" i="10"/>
  <c r="E10" i="10" s="1"/>
  <c r="F9" i="10"/>
  <c r="E9" i="10" s="1"/>
  <c r="F8" i="10"/>
  <c r="E8" i="10" s="1"/>
  <c r="F5" i="10"/>
  <c r="F6" i="10" s="1"/>
  <c r="C5" i="10"/>
  <c r="E17" i="10" l="1"/>
  <c r="F14" i="10"/>
  <c r="F26" i="10"/>
  <c r="E26" i="10" s="1"/>
  <c r="C8" i="10"/>
  <c r="B8" i="10" s="1"/>
  <c r="F29" i="10"/>
  <c r="E29" i="10" s="1"/>
  <c r="F27" i="10"/>
  <c r="E27" i="10" s="1"/>
  <c r="B7" i="10"/>
  <c r="F7" i="10"/>
  <c r="E7" i="10" s="1"/>
  <c r="E12" i="10"/>
  <c r="E16" i="10"/>
  <c r="E6" i="10"/>
  <c r="E5" i="10"/>
  <c r="B6" i="10"/>
  <c r="B5" i="10"/>
  <c r="L2" i="9"/>
  <c r="S4" i="9"/>
  <c r="S20" i="9" s="1"/>
  <c r="S23" i="9" s="1"/>
  <c r="Q3" i="9"/>
  <c r="Q13" i="9" s="1"/>
  <c r="Q15" i="9" s="1"/>
  <c r="Q16" i="9" s="1"/>
  <c r="P3" i="9"/>
  <c r="P19" i="9" s="1"/>
  <c r="O3" i="9"/>
  <c r="O13" i="9" s="1"/>
  <c r="O15" i="9" s="1"/>
  <c r="O16" i="9" s="1"/>
  <c r="N3" i="9"/>
  <c r="N10" i="9" s="1"/>
  <c r="N11" i="9" s="1"/>
  <c r="M3" i="9"/>
  <c r="J3" i="9"/>
  <c r="H3" i="9"/>
  <c r="H13" i="9" s="1"/>
  <c r="H15" i="9" s="1"/>
  <c r="H16" i="9" s="1"/>
  <c r="F3" i="9"/>
  <c r="R3" i="9" s="1"/>
  <c r="F15" i="10" l="1"/>
  <c r="C18" i="10"/>
  <c r="C19" i="10" s="1"/>
  <c r="C20" i="10" s="1"/>
  <c r="B20" i="10" s="1"/>
  <c r="F28" i="10"/>
  <c r="E28" i="10" s="1"/>
  <c r="J19" i="9"/>
  <c r="J23" i="9" s="1"/>
  <c r="L3" i="9"/>
  <c r="L10" i="9" s="1"/>
  <c r="L12" i="9" s="1"/>
  <c r="K12" i="9" s="1"/>
  <c r="J10" i="9"/>
  <c r="J11" i="9" s="1"/>
  <c r="F19" i="9"/>
  <c r="F21" i="9" s="1"/>
  <c r="R21" i="9" s="1"/>
  <c r="T4" i="9"/>
  <c r="Q22" i="9"/>
  <c r="Q28" i="9" s="1"/>
  <c r="Q17" i="9"/>
  <c r="H19" i="9"/>
  <c r="H23" i="9" s="1"/>
  <c r="H26" i="9" s="1"/>
  <c r="H27" i="9" s="1"/>
  <c r="Q19" i="9"/>
  <c r="Q21" i="9" s="1"/>
  <c r="P10" i="9"/>
  <c r="P11" i="9" s="1"/>
  <c r="Q10" i="9"/>
  <c r="Q11" i="9" s="1"/>
  <c r="F10" i="9"/>
  <c r="T19" i="9"/>
  <c r="F13" i="9"/>
  <c r="F15" i="9" s="1"/>
  <c r="J21" i="9"/>
  <c r="H10" i="9"/>
  <c r="H11" i="9" s="1"/>
  <c r="P23" i="9"/>
  <c r="P26" i="9" s="1"/>
  <c r="P21" i="9"/>
  <c r="S29" i="9"/>
  <c r="T23" i="9"/>
  <c r="O17" i="9"/>
  <c r="O18" i="9"/>
  <c r="O22" i="9"/>
  <c r="O28" i="9" s="1"/>
  <c r="H22" i="9"/>
  <c r="H28" i="9" s="1"/>
  <c r="H17" i="9"/>
  <c r="H18" i="9"/>
  <c r="N13" i="9"/>
  <c r="N15" i="9" s="1"/>
  <c r="N16" i="9" s="1"/>
  <c r="G19" i="9"/>
  <c r="O10" i="9"/>
  <c r="O11" i="9" s="1"/>
  <c r="P13" i="9"/>
  <c r="P15" i="9" s="1"/>
  <c r="P16" i="9" s="1"/>
  <c r="N19" i="9"/>
  <c r="O19" i="9"/>
  <c r="M19" i="9"/>
  <c r="M10" i="9"/>
  <c r="M11" i="9" s="1"/>
  <c r="M13" i="9"/>
  <c r="M15" i="9" s="1"/>
  <c r="M16" i="9" s="1"/>
  <c r="J13" i="9"/>
  <c r="Q18" i="9"/>
  <c r="R19" i="9"/>
  <c r="B19" i="10" l="1"/>
  <c r="B18" i="10"/>
  <c r="C21" i="10"/>
  <c r="C24" i="10" s="1"/>
  <c r="C22" i="10"/>
  <c r="C23" i="10"/>
  <c r="F23" i="9"/>
  <c r="F26" i="9" s="1"/>
  <c r="F27" i="9" s="1"/>
  <c r="G13" i="9"/>
  <c r="R13" i="9"/>
  <c r="I23" i="9"/>
  <c r="J26" i="9"/>
  <c r="J27" i="9" s="1"/>
  <c r="J15" i="9"/>
  <c r="J16" i="9" s="1"/>
  <c r="J17" i="9" s="1"/>
  <c r="I13" i="9"/>
  <c r="K10" i="9"/>
  <c r="L15" i="9"/>
  <c r="H25" i="9"/>
  <c r="H24" i="9" s="1"/>
  <c r="H31" i="9"/>
  <c r="H34" i="9" s="1"/>
  <c r="H21" i="9"/>
  <c r="F11" i="9"/>
  <c r="R11" i="9" s="1"/>
  <c r="R10" i="9"/>
  <c r="Q23" i="9"/>
  <c r="Q26" i="9" s="1"/>
  <c r="Q31" i="9" s="1"/>
  <c r="G10" i="9"/>
  <c r="M18" i="9"/>
  <c r="M17" i="9"/>
  <c r="M22" i="9"/>
  <c r="M28" i="9" s="1"/>
  <c r="P22" i="9"/>
  <c r="P28" i="9" s="1"/>
  <c r="P17" i="9"/>
  <c r="P18" i="9"/>
  <c r="F31" i="9"/>
  <c r="R26" i="9"/>
  <c r="F25" i="9"/>
  <c r="F24" i="9" s="1"/>
  <c r="O23" i="9"/>
  <c r="O26" i="9" s="1"/>
  <c r="O21" i="9"/>
  <c r="N21" i="9"/>
  <c r="N23" i="9"/>
  <c r="N26" i="9" s="1"/>
  <c r="M21" i="9"/>
  <c r="M23" i="9"/>
  <c r="M26" i="9" s="1"/>
  <c r="P25" i="9"/>
  <c r="P24" i="9" s="1"/>
  <c r="P27" i="9"/>
  <c r="P31" i="9"/>
  <c r="R15" i="9"/>
  <c r="F16" i="9"/>
  <c r="N18" i="9"/>
  <c r="N17" i="9"/>
  <c r="N22" i="9"/>
  <c r="N28" i="9" s="1"/>
  <c r="T29" i="9"/>
  <c r="S32" i="9"/>
  <c r="H37" i="9"/>
  <c r="H41" i="9" s="1"/>
  <c r="H43" i="9" s="1"/>
  <c r="H44" i="9" s="1"/>
  <c r="H33" i="9"/>
  <c r="B21" i="10" l="1"/>
  <c r="C25" i="10"/>
  <c r="B25" i="10" s="1"/>
  <c r="C27" i="10"/>
  <c r="C26" i="10"/>
  <c r="B26" i="10" s="1"/>
  <c r="B24" i="10"/>
  <c r="C29" i="10"/>
  <c r="B29" i="10" s="1"/>
  <c r="I26" i="9"/>
  <c r="J25" i="9"/>
  <c r="J24" i="9" s="1"/>
  <c r="J31" i="9"/>
  <c r="I31" i="9" s="1"/>
  <c r="J22" i="9"/>
  <c r="J28" i="9" s="1"/>
  <c r="J18" i="9"/>
  <c r="K15" i="9"/>
  <c r="L30" i="9"/>
  <c r="L35" i="9" s="1"/>
  <c r="L39" i="9" s="1"/>
  <c r="L40" i="9" s="1"/>
  <c r="K40" i="9" s="1"/>
  <c r="J37" i="9"/>
  <c r="J34" i="9"/>
  <c r="Q25" i="9"/>
  <c r="Q24" i="9" s="1"/>
  <c r="Q27" i="9"/>
  <c r="F22" i="9"/>
  <c r="G16" i="9" s="1"/>
  <c r="F18" i="9"/>
  <c r="F17" i="9"/>
  <c r="R17" i="9" s="1"/>
  <c r="R16" i="9"/>
  <c r="P33" i="9"/>
  <c r="P34" i="9"/>
  <c r="P37" i="9"/>
  <c r="P41" i="9" s="1"/>
  <c r="P43" i="9" s="1"/>
  <c r="P44" i="9" s="1"/>
  <c r="O25" i="9"/>
  <c r="O24" i="9" s="1"/>
  <c r="O27" i="9"/>
  <c r="O31" i="9"/>
  <c r="Q33" i="9"/>
  <c r="Q34" i="9"/>
  <c r="Q37" i="9"/>
  <c r="Q41" i="9" s="1"/>
  <c r="Q43" i="9" s="1"/>
  <c r="Q44" i="9" s="1"/>
  <c r="N25" i="9"/>
  <c r="N24" i="9" s="1"/>
  <c r="N31" i="9"/>
  <c r="N27" i="9"/>
  <c r="S37" i="9"/>
  <c r="T32" i="9"/>
  <c r="M27" i="9"/>
  <c r="M25" i="9"/>
  <c r="M24" i="9" s="1"/>
  <c r="M31" i="9"/>
  <c r="H45" i="9"/>
  <c r="H36" i="9"/>
  <c r="H46" i="9"/>
  <c r="H47" i="9"/>
  <c r="H56" i="9"/>
  <c r="H49" i="9" s="1"/>
  <c r="R31" i="9"/>
  <c r="F33" i="9"/>
  <c r="R33" i="9" s="1"/>
  <c r="F34" i="9"/>
  <c r="F37" i="9"/>
  <c r="B27" i="10" l="1"/>
  <c r="C28" i="10"/>
  <c r="B28" i="10" s="1"/>
  <c r="J33" i="9"/>
  <c r="K35" i="9"/>
  <c r="K39" i="9"/>
  <c r="K30" i="9"/>
  <c r="J41" i="9"/>
  <c r="I37" i="9"/>
  <c r="P47" i="9"/>
  <c r="P56" i="9"/>
  <c r="P49" i="9" s="1"/>
  <c r="P45" i="9"/>
  <c r="P36" i="9"/>
  <c r="P46" i="9"/>
  <c r="Q45" i="9"/>
  <c r="Q56" i="9"/>
  <c r="Q49" i="9" s="1"/>
  <c r="Q36" i="9"/>
  <c r="Q46" i="9"/>
  <c r="Q47" i="9"/>
  <c r="H48" i="9"/>
  <c r="H53" i="9"/>
  <c r="M34" i="9"/>
  <c r="M37" i="9"/>
  <c r="M41" i="9" s="1"/>
  <c r="M43" i="9" s="1"/>
  <c r="M44" i="9" s="1"/>
  <c r="M33" i="9"/>
  <c r="O33" i="9"/>
  <c r="O37" i="9"/>
  <c r="O41" i="9" s="1"/>
  <c r="O43" i="9" s="1"/>
  <c r="O44" i="9" s="1"/>
  <c r="O34" i="9"/>
  <c r="T37" i="9"/>
  <c r="S44" i="9"/>
  <c r="S41" i="9"/>
  <c r="F36" i="9"/>
  <c r="R36" i="9" s="1"/>
  <c r="R34" i="9"/>
  <c r="N34" i="9"/>
  <c r="N33" i="9"/>
  <c r="N37" i="9"/>
  <c r="N41" i="9" s="1"/>
  <c r="N43" i="9" s="1"/>
  <c r="N44" i="9" s="1"/>
  <c r="F41" i="9"/>
  <c r="R37" i="9"/>
  <c r="F28" i="9"/>
  <c r="R28" i="9" s="1"/>
  <c r="R22" i="9"/>
  <c r="J44" i="9" l="1"/>
  <c r="I44" i="9" s="1"/>
  <c r="J43" i="9"/>
  <c r="I41" i="9"/>
  <c r="Q53" i="9"/>
  <c r="Q48" i="9"/>
  <c r="S43" i="9"/>
  <c r="T43" i="9" s="1"/>
  <c r="T41" i="9"/>
  <c r="S49" i="9"/>
  <c r="T49" i="9" s="1"/>
  <c r="S57" i="9"/>
  <c r="T57" i="9" s="1"/>
  <c r="T44" i="9"/>
  <c r="S50" i="9"/>
  <c r="H57" i="9"/>
  <c r="H60" i="9"/>
  <c r="H61" i="9" s="1"/>
  <c r="F43" i="9"/>
  <c r="R41" i="9"/>
  <c r="P53" i="9"/>
  <c r="P48" i="9"/>
  <c r="N46" i="9"/>
  <c r="N45" i="9"/>
  <c r="N36" i="9"/>
  <c r="N47" i="9"/>
  <c r="N56" i="9"/>
  <c r="N49" i="9" s="1"/>
  <c r="M56" i="9"/>
  <c r="M49" i="9" s="1"/>
  <c r="M47" i="9"/>
  <c r="M36" i="9"/>
  <c r="M46" i="9"/>
  <c r="M45" i="9"/>
  <c r="O45" i="9"/>
  <c r="O46" i="9"/>
  <c r="O36" i="9"/>
  <c r="O47" i="9"/>
  <c r="O56" i="9"/>
  <c r="O49" i="9" s="1"/>
  <c r="J36" i="9" l="1"/>
  <c r="J47" i="9"/>
  <c r="J45" i="9"/>
  <c r="J56" i="9"/>
  <c r="J49" i="9" s="1"/>
  <c r="J46" i="9"/>
  <c r="J53" i="9"/>
  <c r="J48" i="9"/>
  <c r="F44" i="9"/>
  <c r="R43" i="9"/>
  <c r="P60" i="9"/>
  <c r="P61" i="9" s="1"/>
  <c r="P57" i="9"/>
  <c r="O53" i="9"/>
  <c r="O48" i="9"/>
  <c r="M53" i="9"/>
  <c r="M48" i="9"/>
  <c r="N53" i="9"/>
  <c r="N48" i="9"/>
  <c r="S62" i="9"/>
  <c r="T50" i="9"/>
  <c r="Q60" i="9"/>
  <c r="Q61" i="9" s="1"/>
  <c r="Q57" i="9"/>
  <c r="J57" i="9" l="1"/>
  <c r="J60" i="9"/>
  <c r="J61" i="9" s="1"/>
  <c r="O60" i="9"/>
  <c r="O61" i="9" s="1"/>
  <c r="O57" i="9"/>
  <c r="S64" i="9"/>
  <c r="T64" i="9" s="1"/>
  <c r="T62" i="9"/>
  <c r="M60" i="9"/>
  <c r="M61" i="9" s="1"/>
  <c r="M57" i="9"/>
  <c r="N60" i="9"/>
  <c r="N61" i="9" s="1"/>
  <c r="N57" i="9"/>
  <c r="R44" i="9"/>
  <c r="F45" i="9"/>
  <c r="F46" i="9"/>
  <c r="R46" i="9" s="1"/>
  <c r="F47" i="9"/>
  <c r="R47" i="9" s="1"/>
  <c r="F56" i="9"/>
  <c r="G44" i="9"/>
  <c r="F49" i="9" l="1"/>
  <c r="R49" i="9" s="1"/>
  <c r="R56" i="9"/>
  <c r="R45" i="9"/>
  <c r="F53" i="9"/>
  <c r="F48" i="9"/>
  <c r="R48" i="9" s="1"/>
  <c r="R53" i="9" l="1"/>
  <c r="F60" i="9"/>
  <c r="F57" i="9"/>
  <c r="R57" i="9" s="1"/>
  <c r="F61" i="9" l="1"/>
  <c r="R61" i="9" s="1"/>
  <c r="R60" i="9"/>
  <c r="H10" i="8" l="1"/>
  <c r="H11" i="8" s="1"/>
  <c r="F10" i="8"/>
  <c r="G10" i="8" s="1"/>
  <c r="K4" i="8"/>
  <c r="K19" i="8" s="1"/>
  <c r="I3" i="8"/>
  <c r="I18" i="8" s="1"/>
  <c r="H3" i="8"/>
  <c r="H18" i="8" s="1"/>
  <c r="F3" i="8"/>
  <c r="J3" i="8" s="1"/>
  <c r="K22" i="8" l="1"/>
  <c r="L18" i="8"/>
  <c r="L4" i="8"/>
  <c r="I10" i="8"/>
  <c r="I11" i="8" s="1"/>
  <c r="F13" i="8"/>
  <c r="F15" i="8" s="1"/>
  <c r="J15" i="8" s="1"/>
  <c r="H20" i="8"/>
  <c r="H22" i="8"/>
  <c r="H23" i="8" s="1"/>
  <c r="H25" i="8" s="1"/>
  <c r="K24" i="8"/>
  <c r="L22" i="8"/>
  <c r="I22" i="8"/>
  <c r="I23" i="8" s="1"/>
  <c r="I25" i="8" s="1"/>
  <c r="I20" i="8"/>
  <c r="G13" i="8"/>
  <c r="H13" i="8"/>
  <c r="H15" i="8" s="1"/>
  <c r="H16" i="8" s="1"/>
  <c r="F18" i="8"/>
  <c r="G18" i="8" s="1"/>
  <c r="J10" i="8"/>
  <c r="I13" i="8"/>
  <c r="I15" i="8" s="1"/>
  <c r="I16" i="8" s="1"/>
  <c r="F11" i="8"/>
  <c r="J11" i="8" s="1"/>
  <c r="F16" i="8" l="1"/>
  <c r="J13" i="8"/>
  <c r="H21" i="8"/>
  <c r="H17" i="8"/>
  <c r="I30" i="8"/>
  <c r="I33" i="8" s="1"/>
  <c r="I35" i="8" s="1"/>
  <c r="I36" i="8" s="1"/>
  <c r="I28" i="8"/>
  <c r="I29" i="8" s="1"/>
  <c r="I27" i="8"/>
  <c r="F17" i="8"/>
  <c r="J17" i="8" s="1"/>
  <c r="F21" i="8"/>
  <c r="J16" i="8"/>
  <c r="H30" i="8"/>
  <c r="H33" i="8" s="1"/>
  <c r="H35" i="8" s="1"/>
  <c r="H36" i="8" s="1"/>
  <c r="H28" i="8"/>
  <c r="H29" i="8" s="1"/>
  <c r="H27" i="8"/>
  <c r="I21" i="8"/>
  <c r="I17" i="8"/>
  <c r="J18" i="8"/>
  <c r="F20" i="8"/>
  <c r="J20" i="8" s="1"/>
  <c r="F22" i="8"/>
  <c r="F23" i="8" s="1"/>
  <c r="L24" i="8"/>
  <c r="K26" i="8"/>
  <c r="J23" i="8" l="1"/>
  <c r="F25" i="8"/>
  <c r="J21" i="8"/>
  <c r="K30" i="8"/>
  <c r="L26" i="8"/>
  <c r="I48" i="8"/>
  <c r="I41" i="8" s="1"/>
  <c r="I38" i="8"/>
  <c r="I39" i="8"/>
  <c r="I37" i="8"/>
  <c r="H48" i="8"/>
  <c r="H41" i="8" s="1"/>
  <c r="H39" i="8"/>
  <c r="H37" i="8"/>
  <c r="H38" i="8"/>
  <c r="G16" i="8"/>
  <c r="H45" i="8" l="1"/>
  <c r="H40" i="8"/>
  <c r="K33" i="8"/>
  <c r="K36" i="8"/>
  <c r="L30" i="8"/>
  <c r="I45" i="8"/>
  <c r="I40" i="8"/>
  <c r="F27" i="8"/>
  <c r="J27" i="8" s="1"/>
  <c r="F30" i="8"/>
  <c r="J25" i="8"/>
  <c r="F28" i="8"/>
  <c r="K49" i="8" l="1"/>
  <c r="L49" i="8" s="1"/>
  <c r="K41" i="8"/>
  <c r="L41" i="8" s="1"/>
  <c r="L36" i="8"/>
  <c r="K42" i="8"/>
  <c r="J30" i="8"/>
  <c r="F33" i="8"/>
  <c r="F29" i="8"/>
  <c r="J29" i="8" s="1"/>
  <c r="J28" i="8"/>
  <c r="L33" i="8"/>
  <c r="K35" i="8"/>
  <c r="L35" i="8" s="1"/>
  <c r="H52" i="8"/>
  <c r="H53" i="8" s="1"/>
  <c r="H49" i="8"/>
  <c r="I49" i="8"/>
  <c r="I52" i="8"/>
  <c r="I53" i="8" s="1"/>
  <c r="P3" i="7"/>
  <c r="P13" i="7" s="1"/>
  <c r="P15" i="7" s="1"/>
  <c r="P16" i="7" s="1"/>
  <c r="P22" i="7" s="1"/>
  <c r="O3" i="7"/>
  <c r="O19" i="7" s="1"/>
  <c r="N3" i="7"/>
  <c r="N10" i="7" s="1"/>
  <c r="N11" i="7" s="1"/>
  <c r="M3" i="7"/>
  <c r="M10" i="7" s="1"/>
  <c r="M11" i="7" s="1"/>
  <c r="L3" i="7"/>
  <c r="L13" i="7" s="1"/>
  <c r="L15" i="7" s="1"/>
  <c r="L16" i="7" s="1"/>
  <c r="L22" i="7" s="1"/>
  <c r="R4" i="7"/>
  <c r="R20" i="7" s="1"/>
  <c r="K3" i="7"/>
  <c r="K13" i="7" s="1"/>
  <c r="I3" i="7"/>
  <c r="I19" i="7" s="1"/>
  <c r="F3" i="7"/>
  <c r="F13" i="7" s="1"/>
  <c r="K15" i="7" l="1"/>
  <c r="J13" i="7"/>
  <c r="K54" i="8"/>
  <c r="L42" i="8"/>
  <c r="F35" i="8"/>
  <c r="J33" i="8"/>
  <c r="L18" i="7"/>
  <c r="P18" i="7"/>
  <c r="P10" i="7"/>
  <c r="P11" i="7" s="1"/>
  <c r="P19" i="7"/>
  <c r="P23" i="7" s="1"/>
  <c r="P26" i="7" s="1"/>
  <c r="P27" i="7" s="1"/>
  <c r="P28" i="7"/>
  <c r="P17" i="7"/>
  <c r="P21" i="7"/>
  <c r="O23" i="7"/>
  <c r="O26" i="7" s="1"/>
  <c r="O27" i="7" s="1"/>
  <c r="O21" i="7"/>
  <c r="O13" i="7"/>
  <c r="O15" i="7" s="1"/>
  <c r="O16" i="7" s="1"/>
  <c r="O10" i="7"/>
  <c r="O11" i="7" s="1"/>
  <c r="N13" i="7"/>
  <c r="N15" i="7" s="1"/>
  <c r="N16" i="7" s="1"/>
  <c r="N19" i="7"/>
  <c r="M19" i="7"/>
  <c r="M13" i="7"/>
  <c r="M15" i="7" s="1"/>
  <c r="M16" i="7" s="1"/>
  <c r="L17" i="7"/>
  <c r="L28" i="7"/>
  <c r="L19" i="7"/>
  <c r="L10" i="7"/>
  <c r="L11" i="7" s="1"/>
  <c r="I10" i="7"/>
  <c r="I11" i="7" s="1"/>
  <c r="K10" i="7"/>
  <c r="K11" i="7" s="1"/>
  <c r="K19" i="7"/>
  <c r="K23" i="7" s="1"/>
  <c r="F15" i="7"/>
  <c r="Q13" i="7"/>
  <c r="I23" i="7"/>
  <c r="I26" i="7" s="1"/>
  <c r="I27" i="7" s="1"/>
  <c r="I21" i="7"/>
  <c r="S19" i="7"/>
  <c r="R23" i="7"/>
  <c r="G13" i="7"/>
  <c r="I13" i="7"/>
  <c r="I15" i="7" s="1"/>
  <c r="I16" i="7" s="1"/>
  <c r="F19" i="7"/>
  <c r="G19" i="7" s="1"/>
  <c r="Q3" i="7"/>
  <c r="S4" i="7"/>
  <c r="F10" i="7"/>
  <c r="G10" i="7" s="1"/>
  <c r="K26" i="7" l="1"/>
  <c r="J23" i="7"/>
  <c r="K16" i="7"/>
  <c r="J15" i="7"/>
  <c r="J35" i="8"/>
  <c r="F36" i="8"/>
  <c r="K56" i="8"/>
  <c r="L56" i="8" s="1"/>
  <c r="L54" i="8"/>
  <c r="N22" i="7"/>
  <c r="N18" i="7"/>
  <c r="O22" i="7"/>
  <c r="O18" i="7"/>
  <c r="M22" i="7"/>
  <c r="M28" i="7" s="1"/>
  <c r="M18" i="7"/>
  <c r="I22" i="7"/>
  <c r="I28" i="7" s="1"/>
  <c r="I18" i="7"/>
  <c r="O30" i="7"/>
  <c r="O33" i="7" s="1"/>
  <c r="O25" i="7"/>
  <c r="O24" i="7" s="1"/>
  <c r="K30" i="7"/>
  <c r="K32" i="7" s="1"/>
  <c r="K25" i="7"/>
  <c r="K24" i="7" s="1"/>
  <c r="I30" i="7"/>
  <c r="I33" i="7" s="1"/>
  <c r="I25" i="7"/>
  <c r="I24" i="7" s="1"/>
  <c r="P30" i="7"/>
  <c r="P25" i="7"/>
  <c r="P24" i="7" s="1"/>
  <c r="K21" i="7"/>
  <c r="O17" i="7"/>
  <c r="O28" i="7"/>
  <c r="O32" i="7"/>
  <c r="O35" i="7"/>
  <c r="O38" i="7" s="1"/>
  <c r="O40" i="7" s="1"/>
  <c r="O41" i="7" s="1"/>
  <c r="O34" i="7" s="1"/>
  <c r="N17" i="7"/>
  <c r="N28" i="7"/>
  <c r="N23" i="7"/>
  <c r="N26" i="7" s="1"/>
  <c r="N27" i="7" s="1"/>
  <c r="N21" i="7"/>
  <c r="M17" i="7"/>
  <c r="M23" i="7"/>
  <c r="M26" i="7" s="1"/>
  <c r="M27" i="7" s="1"/>
  <c r="M21" i="7"/>
  <c r="L23" i="7"/>
  <c r="L26" i="7" s="1"/>
  <c r="L27" i="7" s="1"/>
  <c r="L21" i="7"/>
  <c r="Q15" i="7"/>
  <c r="F16" i="7"/>
  <c r="R29" i="7"/>
  <c r="S23" i="7"/>
  <c r="Q19" i="7"/>
  <c r="F23" i="7"/>
  <c r="F26" i="7" s="1"/>
  <c r="F21" i="7"/>
  <c r="Q21" i="7" s="1"/>
  <c r="I17" i="7"/>
  <c r="F11" i="7"/>
  <c r="Q11" i="7" s="1"/>
  <c r="Q10" i="7"/>
  <c r="K22" i="7" l="1"/>
  <c r="K28" i="7" s="1"/>
  <c r="K17" i="7"/>
  <c r="K18" i="7"/>
  <c r="K27" i="7"/>
  <c r="J26" i="7"/>
  <c r="F25" i="7"/>
  <c r="F24" i="7" s="1"/>
  <c r="F27" i="7"/>
  <c r="I32" i="7"/>
  <c r="I35" i="7"/>
  <c r="I38" i="7" s="1"/>
  <c r="I40" i="7" s="1"/>
  <c r="I41" i="7" s="1"/>
  <c r="I34" i="7" s="1"/>
  <c r="F48" i="8"/>
  <c r="F38" i="8"/>
  <c r="J38" i="8" s="1"/>
  <c r="J36" i="8"/>
  <c r="F39" i="8"/>
  <c r="J39" i="8" s="1"/>
  <c r="F37" i="8"/>
  <c r="F22" i="7"/>
  <c r="G16" i="7" s="1"/>
  <c r="F18" i="7"/>
  <c r="K33" i="7"/>
  <c r="K35" i="7"/>
  <c r="K38" i="7" s="1"/>
  <c r="K40" i="7" s="1"/>
  <c r="N30" i="7"/>
  <c r="N32" i="7" s="1"/>
  <c r="N25" i="7"/>
  <c r="N24" i="7" s="1"/>
  <c r="P32" i="7"/>
  <c r="P35" i="7"/>
  <c r="P38" i="7" s="1"/>
  <c r="P40" i="7" s="1"/>
  <c r="P41" i="7" s="1"/>
  <c r="P34" i="7" s="1"/>
  <c r="P33" i="7"/>
  <c r="L30" i="7"/>
  <c r="L35" i="7" s="1"/>
  <c r="L38" i="7" s="1"/>
  <c r="L40" i="7" s="1"/>
  <c r="L41" i="7" s="1"/>
  <c r="L34" i="7" s="1"/>
  <c r="L25" i="7"/>
  <c r="L24" i="7" s="1"/>
  <c r="M30" i="7"/>
  <c r="M35" i="7" s="1"/>
  <c r="M38" i="7" s="1"/>
  <c r="M40" i="7" s="1"/>
  <c r="M41" i="7" s="1"/>
  <c r="M34" i="7" s="1"/>
  <c r="M25" i="7"/>
  <c r="M24" i="7" s="1"/>
  <c r="O43" i="7"/>
  <c r="O42" i="7"/>
  <c r="O44" i="7"/>
  <c r="O53" i="7"/>
  <c r="O46" i="7" s="1"/>
  <c r="N35" i="7"/>
  <c r="N38" i="7" s="1"/>
  <c r="N40" i="7" s="1"/>
  <c r="N41" i="7" s="1"/>
  <c r="N34" i="7" s="1"/>
  <c r="F30" i="7"/>
  <c r="Q26" i="7"/>
  <c r="I43" i="7"/>
  <c r="I44" i="7"/>
  <c r="I42" i="7"/>
  <c r="S29" i="7"/>
  <c r="R31" i="7"/>
  <c r="F17" i="7"/>
  <c r="Q17" i="7" s="1"/>
  <c r="Q16" i="7"/>
  <c r="G16" i="2"/>
  <c r="G18" i="2"/>
  <c r="G13" i="2"/>
  <c r="G10" i="2"/>
  <c r="O46" i="6"/>
  <c r="N46" i="6"/>
  <c r="M46" i="6"/>
  <c r="P46" i="6" s="1"/>
  <c r="O32" i="6"/>
  <c r="O34" i="6" s="1"/>
  <c r="N32" i="6"/>
  <c r="N34" i="6" s="1"/>
  <c r="M32" i="6"/>
  <c r="M34" i="6" s="1"/>
  <c r="P34" i="6" s="1"/>
  <c r="Q4" i="6"/>
  <c r="R4" i="6" s="1"/>
  <c r="O3" i="6"/>
  <c r="O21" i="6" s="1"/>
  <c r="O25" i="6" s="1"/>
  <c r="N3" i="6"/>
  <c r="N21" i="6" s="1"/>
  <c r="N25" i="6" s="1"/>
  <c r="M3" i="6"/>
  <c r="M21" i="6" s="1"/>
  <c r="K41" i="7" l="1"/>
  <c r="J41" i="7" s="1"/>
  <c r="M33" i="7"/>
  <c r="I53" i="7"/>
  <c r="I46" i="7" s="1"/>
  <c r="F40" i="8"/>
  <c r="J40" i="8" s="1"/>
  <c r="J37" i="8"/>
  <c r="F45" i="8"/>
  <c r="F41" i="8"/>
  <c r="J41" i="8" s="1"/>
  <c r="J48" i="8"/>
  <c r="N33" i="7"/>
  <c r="K42" i="7"/>
  <c r="K50" i="7" s="1"/>
  <c r="K57" i="7" s="1"/>
  <c r="K58" i="7" s="1"/>
  <c r="L33" i="7"/>
  <c r="L32" i="7"/>
  <c r="M32" i="7"/>
  <c r="P53" i="7"/>
  <c r="P46" i="7" s="1"/>
  <c r="P43" i="7"/>
  <c r="P42" i="7"/>
  <c r="P44" i="7"/>
  <c r="K45" i="7"/>
  <c r="O50" i="7"/>
  <c r="O45" i="7"/>
  <c r="N43" i="7"/>
  <c r="N44" i="7"/>
  <c r="N42" i="7"/>
  <c r="N53" i="7"/>
  <c r="N46" i="7" s="1"/>
  <c r="M43" i="7"/>
  <c r="M42" i="7"/>
  <c r="M53" i="7"/>
  <c r="M46" i="7" s="1"/>
  <c r="M44" i="7"/>
  <c r="L43" i="7"/>
  <c r="L42" i="7"/>
  <c r="L53" i="7"/>
  <c r="L46" i="7" s="1"/>
  <c r="L44" i="7"/>
  <c r="R35" i="7"/>
  <c r="S31" i="7"/>
  <c r="I45" i="7"/>
  <c r="I50" i="7"/>
  <c r="Q22" i="7"/>
  <c r="F28" i="7"/>
  <c r="Q28" i="7" s="1"/>
  <c r="K54" i="7"/>
  <c r="F32" i="7"/>
  <c r="Q32" i="7" s="1"/>
  <c r="Q30" i="7"/>
  <c r="F35" i="7"/>
  <c r="F33" i="7"/>
  <c r="N14" i="6"/>
  <c r="N16" i="6" s="1"/>
  <c r="N17" i="6" s="1"/>
  <c r="N18" i="6" s="1"/>
  <c r="O14" i="6"/>
  <c r="O16" i="6" s="1"/>
  <c r="O17" i="6" s="1"/>
  <c r="O24" i="6" s="1"/>
  <c r="O30" i="6" s="1"/>
  <c r="Q22" i="6"/>
  <c r="R21" i="6" s="1"/>
  <c r="N10" i="6"/>
  <c r="N11" i="6" s="1"/>
  <c r="O10" i="6"/>
  <c r="O11" i="6" s="1"/>
  <c r="P21" i="6"/>
  <c r="M25" i="6"/>
  <c r="M23" i="6"/>
  <c r="P23" i="6" s="1"/>
  <c r="O35" i="6"/>
  <c r="O36" i="6" s="1"/>
  <c r="O37" i="6"/>
  <c r="O39" i="6" s="1"/>
  <c r="O40" i="6" s="1"/>
  <c r="O41" i="6" s="1"/>
  <c r="M35" i="6"/>
  <c r="M37" i="6"/>
  <c r="P32" i="6"/>
  <c r="N35" i="6"/>
  <c r="N36" i="6" s="1"/>
  <c r="N37" i="6"/>
  <c r="N39" i="6" s="1"/>
  <c r="N40" i="6" s="1"/>
  <c r="N41" i="6" s="1"/>
  <c r="P3" i="6"/>
  <c r="N23" i="6"/>
  <c r="M10" i="6"/>
  <c r="M14" i="6"/>
  <c r="O23" i="6"/>
  <c r="P46" i="4"/>
  <c r="O46" i="4"/>
  <c r="N46" i="4"/>
  <c r="Q46" i="4" s="1"/>
  <c r="P32" i="4"/>
  <c r="P34" i="4" s="1"/>
  <c r="O32" i="4"/>
  <c r="O34" i="4" s="1"/>
  <c r="N32" i="4"/>
  <c r="N34" i="4" s="1"/>
  <c r="Q34" i="4" s="1"/>
  <c r="R22" i="4"/>
  <c r="S21" i="4" s="1"/>
  <c r="P10" i="4"/>
  <c r="P11" i="4" s="1"/>
  <c r="O10" i="4"/>
  <c r="O11" i="4" s="1"/>
  <c r="R4" i="4"/>
  <c r="S4" i="4" s="1"/>
  <c r="P3" i="4"/>
  <c r="P21" i="4" s="1"/>
  <c r="O3" i="4"/>
  <c r="O21" i="4" s="1"/>
  <c r="O25" i="4" s="1"/>
  <c r="N3" i="4"/>
  <c r="N21" i="4" s="1"/>
  <c r="K34" i="7" l="1"/>
  <c r="J34" i="7" s="1"/>
  <c r="K44" i="7"/>
  <c r="K43" i="7"/>
  <c r="K53" i="7"/>
  <c r="K46" i="7" s="1"/>
  <c r="J45" i="8"/>
  <c r="F49" i="8"/>
  <c r="J49" i="8" s="1"/>
  <c r="F52" i="8"/>
  <c r="P50" i="7"/>
  <c r="P45" i="7"/>
  <c r="O57" i="7"/>
  <c r="O58" i="7" s="1"/>
  <c r="O54" i="7"/>
  <c r="N45" i="7"/>
  <c r="N50" i="7"/>
  <c r="M45" i="7"/>
  <c r="M50" i="7"/>
  <c r="L50" i="7"/>
  <c r="L45" i="7"/>
  <c r="F34" i="7"/>
  <c r="Q34" i="7" s="1"/>
  <c r="Q33" i="7"/>
  <c r="I54" i="7"/>
  <c r="I57" i="7"/>
  <c r="I58" i="7" s="1"/>
  <c r="F38" i="7"/>
  <c r="Q35" i="7"/>
  <c r="R41" i="7"/>
  <c r="S35" i="7"/>
  <c r="R38" i="7"/>
  <c r="N24" i="6"/>
  <c r="N30" i="6" s="1"/>
  <c r="O18" i="6"/>
  <c r="Q25" i="6"/>
  <c r="N43" i="6"/>
  <c r="N44" i="6"/>
  <c r="N42" i="6"/>
  <c r="P14" i="6"/>
  <c r="M16" i="6"/>
  <c r="M39" i="6"/>
  <c r="P37" i="6"/>
  <c r="P10" i="6"/>
  <c r="M11" i="6"/>
  <c r="P11" i="6" s="1"/>
  <c r="M36" i="6"/>
  <c r="P36" i="6" s="1"/>
  <c r="P35" i="6"/>
  <c r="O43" i="6"/>
  <c r="O44" i="6"/>
  <c r="O42" i="6"/>
  <c r="P25" i="4"/>
  <c r="P23" i="4"/>
  <c r="N14" i="4"/>
  <c r="Q14" i="4" s="1"/>
  <c r="R25" i="4"/>
  <c r="R31" i="4" s="1"/>
  <c r="R33" i="4" s="1"/>
  <c r="O14" i="4"/>
  <c r="O16" i="4" s="1"/>
  <c r="O17" i="4" s="1"/>
  <c r="O24" i="4" s="1"/>
  <c r="O30" i="4" s="1"/>
  <c r="P14" i="4"/>
  <c r="P16" i="4" s="1"/>
  <c r="P17" i="4" s="1"/>
  <c r="N10" i="4"/>
  <c r="Q10" i="4" s="1"/>
  <c r="S31" i="4"/>
  <c r="Q21" i="4"/>
  <c r="N25" i="4"/>
  <c r="N23" i="4"/>
  <c r="Q23" i="4" s="1"/>
  <c r="P18" i="4"/>
  <c r="P24" i="4"/>
  <c r="P30" i="4" s="1"/>
  <c r="N35" i="4"/>
  <c r="N37" i="4"/>
  <c r="N16" i="4"/>
  <c r="Q32" i="4"/>
  <c r="O35" i="4"/>
  <c r="O36" i="4" s="1"/>
  <c r="O37" i="4"/>
  <c r="O39" i="4" s="1"/>
  <c r="O40" i="4" s="1"/>
  <c r="O41" i="4" s="1"/>
  <c r="Q3" i="4"/>
  <c r="P35" i="4"/>
  <c r="P36" i="4" s="1"/>
  <c r="P37" i="4"/>
  <c r="P39" i="4" s="1"/>
  <c r="P40" i="4" s="1"/>
  <c r="P41" i="4" s="1"/>
  <c r="S25" i="4"/>
  <c r="O23" i="4"/>
  <c r="P6" i="3"/>
  <c r="P24" i="3" s="1"/>
  <c r="N5" i="3"/>
  <c r="N23" i="3" s="1"/>
  <c r="M5" i="3"/>
  <c r="M12" i="3" s="1"/>
  <c r="M13" i="3" s="1"/>
  <c r="L5" i="3"/>
  <c r="O5" i="3" s="1"/>
  <c r="I3" i="2"/>
  <c r="I13" i="2" s="1"/>
  <c r="I15" i="2" s="1"/>
  <c r="I16" i="2" s="1"/>
  <c r="H18" i="2"/>
  <c r="H20" i="2" s="1"/>
  <c r="H3" i="2"/>
  <c r="H13" i="2" s="1"/>
  <c r="H15" i="2" s="1"/>
  <c r="H16" i="2" s="1"/>
  <c r="K4" i="2"/>
  <c r="L4" i="2" s="1"/>
  <c r="F53" i="8" l="1"/>
  <c r="J53" i="8" s="1"/>
  <c r="J52" i="8"/>
  <c r="P57" i="7"/>
  <c r="P58" i="7" s="1"/>
  <c r="P54" i="7"/>
  <c r="N57" i="7"/>
  <c r="N58" i="7" s="1"/>
  <c r="N54" i="7"/>
  <c r="M57" i="7"/>
  <c r="M58" i="7" s="1"/>
  <c r="M54" i="7"/>
  <c r="L57" i="7"/>
  <c r="L58" i="7" s="1"/>
  <c r="L54" i="7"/>
  <c r="R47" i="7"/>
  <c r="R54" i="7"/>
  <c r="S54" i="7" s="1"/>
  <c r="R46" i="7"/>
  <c r="S46" i="7" s="1"/>
  <c r="S41" i="7"/>
  <c r="F40" i="7"/>
  <c r="Q38" i="7"/>
  <c r="S38" i="7"/>
  <c r="R40" i="7"/>
  <c r="S40" i="7" s="1"/>
  <c r="H22" i="2"/>
  <c r="H23" i="2" s="1"/>
  <c r="H26" i="2" s="1"/>
  <c r="H10" i="2"/>
  <c r="H11" i="2" s="1"/>
  <c r="R25" i="6"/>
  <c r="Q31" i="6"/>
  <c r="M40" i="6"/>
  <c r="P39" i="6"/>
  <c r="O45" i="6"/>
  <c r="O50" i="6"/>
  <c r="M17" i="6"/>
  <c r="P16" i="6"/>
  <c r="N45" i="6"/>
  <c r="N50" i="6"/>
  <c r="O18" i="4"/>
  <c r="N11" i="4"/>
  <c r="Q11" i="4" s="1"/>
  <c r="O43" i="4"/>
  <c r="O44" i="4"/>
  <c r="O42" i="4"/>
  <c r="N17" i="4"/>
  <c r="Q16" i="4"/>
  <c r="P43" i="4"/>
  <c r="P44" i="4"/>
  <c r="P42" i="4"/>
  <c r="N39" i="4"/>
  <c r="Q37" i="4"/>
  <c r="N36" i="4"/>
  <c r="Q36" i="4" s="1"/>
  <c r="Q35" i="4"/>
  <c r="R37" i="4"/>
  <c r="S33" i="4"/>
  <c r="M16" i="3"/>
  <c r="M18" i="3" s="1"/>
  <c r="M19" i="3" s="1"/>
  <c r="M20" i="3" s="1"/>
  <c r="M23" i="3"/>
  <c r="M27" i="3" s="1"/>
  <c r="M34" i="3" s="1"/>
  <c r="M39" i="3" s="1"/>
  <c r="M41" i="3" s="1"/>
  <c r="M42" i="3" s="1"/>
  <c r="M43" i="3" s="1"/>
  <c r="Q6" i="3"/>
  <c r="L12" i="3"/>
  <c r="O12" i="3" s="1"/>
  <c r="L23" i="3"/>
  <c r="L27" i="3" s="1"/>
  <c r="L16" i="3"/>
  <c r="O16" i="3" s="1"/>
  <c r="Q23" i="3"/>
  <c r="P27" i="3"/>
  <c r="M26" i="3"/>
  <c r="M32" i="3" s="1"/>
  <c r="L34" i="3"/>
  <c r="N25" i="3"/>
  <c r="N27" i="3"/>
  <c r="N34" i="3" s="1"/>
  <c r="N12" i="3"/>
  <c r="N13" i="3" s="1"/>
  <c r="N16" i="3"/>
  <c r="N18" i="3" s="1"/>
  <c r="N19" i="3" s="1"/>
  <c r="L13" i="3"/>
  <c r="O13" i="3" s="1"/>
  <c r="L25" i="3"/>
  <c r="O25" i="3" s="1"/>
  <c r="I21" i="2"/>
  <c r="I24" i="2" s="1"/>
  <c r="I17" i="2"/>
  <c r="I18" i="2"/>
  <c r="I10" i="2"/>
  <c r="I11" i="2" s="1"/>
  <c r="H29" i="2"/>
  <c r="H30" i="2" s="1"/>
  <c r="H28" i="2"/>
  <c r="H31" i="2"/>
  <c r="H34" i="2" s="1"/>
  <c r="H36" i="2" s="1"/>
  <c r="H37" i="2" s="1"/>
  <c r="H17" i="2"/>
  <c r="H21" i="2"/>
  <c r="H24" i="2" s="1"/>
  <c r="K19" i="2"/>
  <c r="L18" i="2" s="1"/>
  <c r="F41" i="7" l="1"/>
  <c r="G41" i="7" s="1"/>
  <c r="Q40" i="7"/>
  <c r="R59" i="7"/>
  <c r="S47" i="7"/>
  <c r="Q33" i="6"/>
  <c r="R31" i="6"/>
  <c r="N53" i="6"/>
  <c r="N56" i="6"/>
  <c r="P17" i="6"/>
  <c r="M24" i="6"/>
  <c r="M18" i="6"/>
  <c r="P18" i="6" s="1"/>
  <c r="O53" i="6"/>
  <c r="O56" i="6"/>
  <c r="P40" i="6"/>
  <c r="M41" i="6"/>
  <c r="N40" i="4"/>
  <c r="Q39" i="4"/>
  <c r="P45" i="4"/>
  <c r="P50" i="4"/>
  <c r="O50" i="4"/>
  <c r="O45" i="4"/>
  <c r="R41" i="4"/>
  <c r="S37" i="4"/>
  <c r="R39" i="4"/>
  <c r="Q17" i="4"/>
  <c r="N24" i="4"/>
  <c r="N18" i="4"/>
  <c r="Q18" i="4" s="1"/>
  <c r="O23" i="3"/>
  <c r="M37" i="3"/>
  <c r="M38" i="3" s="1"/>
  <c r="M36" i="3"/>
  <c r="M25" i="3"/>
  <c r="L18" i="3"/>
  <c r="O18" i="3" s="1"/>
  <c r="P33" i="3"/>
  <c r="Q27" i="3"/>
  <c r="N36" i="3"/>
  <c r="N37" i="3"/>
  <c r="N38" i="3" s="1"/>
  <c r="N39" i="3"/>
  <c r="N41" i="3" s="1"/>
  <c r="N42" i="3" s="1"/>
  <c r="N43" i="3" s="1"/>
  <c r="L39" i="3"/>
  <c r="L37" i="3"/>
  <c r="O34" i="3"/>
  <c r="L36" i="3"/>
  <c r="O36" i="3" s="1"/>
  <c r="N20" i="3"/>
  <c r="N26" i="3"/>
  <c r="N32" i="3" s="1"/>
  <c r="M46" i="3"/>
  <c r="M48" i="3"/>
  <c r="M45" i="3"/>
  <c r="M44" i="3"/>
  <c r="I22" i="2"/>
  <c r="I23" i="2" s="1"/>
  <c r="I26" i="2" s="1"/>
  <c r="I20" i="2"/>
  <c r="H40" i="2"/>
  <c r="H39" i="2"/>
  <c r="H38" i="2"/>
  <c r="H49" i="2"/>
  <c r="H42" i="2" s="1"/>
  <c r="K22" i="2"/>
  <c r="L22" i="2" s="1"/>
  <c r="R61" i="7" l="1"/>
  <c r="S61" i="7" s="1"/>
  <c r="S59" i="7"/>
  <c r="Q41" i="7"/>
  <c r="F53" i="7"/>
  <c r="F43" i="7"/>
  <c r="Q43" i="7" s="1"/>
  <c r="F44" i="7"/>
  <c r="Q44" i="7" s="1"/>
  <c r="F42" i="7"/>
  <c r="Q37" i="6"/>
  <c r="R33" i="6"/>
  <c r="M30" i="6"/>
  <c r="P30" i="6" s="1"/>
  <c r="P24" i="6"/>
  <c r="P41" i="6"/>
  <c r="M43" i="6"/>
  <c r="P43" i="6" s="1"/>
  <c r="M44" i="6"/>
  <c r="P44" i="6" s="1"/>
  <c r="M42" i="6"/>
  <c r="Q40" i="4"/>
  <c r="N41" i="4"/>
  <c r="O53" i="4"/>
  <c r="O56" i="4"/>
  <c r="S39" i="4"/>
  <c r="R40" i="4"/>
  <c r="S40" i="4" s="1"/>
  <c r="P53" i="4"/>
  <c r="P56" i="4"/>
  <c r="R53" i="4"/>
  <c r="S53" i="4" s="1"/>
  <c r="S41" i="4"/>
  <c r="R47" i="4"/>
  <c r="R46" i="4"/>
  <c r="S46" i="4" s="1"/>
  <c r="N30" i="4"/>
  <c r="Q30" i="4" s="1"/>
  <c r="Q24" i="4"/>
  <c r="L19" i="3"/>
  <c r="L20" i="3" s="1"/>
  <c r="O20" i="3" s="1"/>
  <c r="L41" i="3"/>
  <c r="O39" i="3"/>
  <c r="N48" i="3"/>
  <c r="N45" i="3"/>
  <c r="N46" i="3"/>
  <c r="N44" i="3"/>
  <c r="M47" i="3"/>
  <c r="M52" i="3"/>
  <c r="L38" i="3"/>
  <c r="O38" i="3" s="1"/>
  <c r="O37" i="3"/>
  <c r="P35" i="3"/>
  <c r="Q33" i="3"/>
  <c r="I31" i="2"/>
  <c r="I34" i="2" s="1"/>
  <c r="I36" i="2" s="1"/>
  <c r="I37" i="2" s="1"/>
  <c r="I29" i="2"/>
  <c r="I30" i="2" s="1"/>
  <c r="I28" i="2"/>
  <c r="H41" i="2"/>
  <c r="H46" i="2"/>
  <c r="F45" i="7" l="1"/>
  <c r="Q45" i="7" s="1"/>
  <c r="Q42" i="7"/>
  <c r="F50" i="7"/>
  <c r="F46" i="7"/>
  <c r="Q46" i="7" s="1"/>
  <c r="Q53" i="7"/>
  <c r="Q41" i="6"/>
  <c r="R37" i="6"/>
  <c r="Q39" i="6"/>
  <c r="M50" i="6"/>
  <c r="M45" i="6"/>
  <c r="P45" i="6" s="1"/>
  <c r="P42" i="6"/>
  <c r="Q41" i="4"/>
  <c r="N43" i="4"/>
  <c r="Q43" i="4" s="1"/>
  <c r="N44" i="4"/>
  <c r="Q44" i="4" s="1"/>
  <c r="N42" i="4"/>
  <c r="S47" i="4"/>
  <c r="R57" i="4"/>
  <c r="O19" i="3"/>
  <c r="L26" i="3"/>
  <c r="L32" i="3" s="1"/>
  <c r="O32" i="3" s="1"/>
  <c r="P39" i="3"/>
  <c r="Q35" i="3"/>
  <c r="M58" i="3"/>
  <c r="M55" i="3"/>
  <c r="N47" i="3"/>
  <c r="N52" i="3"/>
  <c r="L42" i="3"/>
  <c r="O41" i="3"/>
  <c r="I49" i="2"/>
  <c r="I42" i="2" s="1"/>
  <c r="I40" i="2"/>
  <c r="I38" i="2"/>
  <c r="I39" i="2"/>
  <c r="H53" i="2"/>
  <c r="H54" i="2" s="1"/>
  <c r="H50" i="2"/>
  <c r="F57" i="7" l="1"/>
  <c r="Q50" i="7"/>
  <c r="F54" i="7"/>
  <c r="Q54" i="7" s="1"/>
  <c r="Q47" i="6"/>
  <c r="Q46" i="6"/>
  <c r="R46" i="6" s="1"/>
  <c r="R41" i="6"/>
  <c r="Q53" i="6"/>
  <c r="R53" i="6" s="1"/>
  <c r="Q40" i="6"/>
  <c r="R40" i="6" s="1"/>
  <c r="R39" i="6"/>
  <c r="M53" i="6"/>
  <c r="P53" i="6" s="1"/>
  <c r="P50" i="6"/>
  <c r="M56" i="6"/>
  <c r="P56" i="6" s="1"/>
  <c r="R59" i="4"/>
  <c r="S59" i="4" s="1"/>
  <c r="S57" i="4"/>
  <c r="N50" i="4"/>
  <c r="N45" i="4"/>
  <c r="Q45" i="4" s="1"/>
  <c r="Q42" i="4"/>
  <c r="O26" i="3"/>
  <c r="N58" i="3"/>
  <c r="N55" i="3"/>
  <c r="O42" i="3"/>
  <c r="L43" i="3"/>
  <c r="P43" i="3"/>
  <c r="Q39" i="3"/>
  <c r="P41" i="3"/>
  <c r="I46" i="2"/>
  <c r="I41" i="2"/>
  <c r="F58" i="7" l="1"/>
  <c r="Q58" i="7" s="1"/>
  <c r="Q57" i="7"/>
  <c r="R47" i="6"/>
  <c r="Q57" i="6"/>
  <c r="N53" i="4"/>
  <c r="Q53" i="4" s="1"/>
  <c r="Q50" i="4"/>
  <c r="N56" i="4"/>
  <c r="Q56" i="4" s="1"/>
  <c r="P42" i="3"/>
  <c r="Q42" i="3" s="1"/>
  <c r="Q41" i="3"/>
  <c r="Q43" i="3"/>
  <c r="P48" i="3"/>
  <c r="Q48" i="3" s="1"/>
  <c r="P49" i="3"/>
  <c r="P55" i="3"/>
  <c r="Q55" i="3" s="1"/>
  <c r="L46" i="3"/>
  <c r="O46" i="3" s="1"/>
  <c r="L44" i="3"/>
  <c r="L45" i="3"/>
  <c r="O45" i="3" s="1"/>
  <c r="O43" i="3"/>
  <c r="I50" i="2"/>
  <c r="I53" i="2"/>
  <c r="I54" i="2" s="1"/>
  <c r="Q59" i="6" l="1"/>
  <c r="R59" i="6" s="1"/>
  <c r="R57" i="6"/>
  <c r="Q49" i="3"/>
  <c r="P59" i="3"/>
  <c r="L48" i="3"/>
  <c r="O48" i="3" s="1"/>
  <c r="L52" i="3"/>
  <c r="L47" i="3"/>
  <c r="O47" i="3" s="1"/>
  <c r="O44" i="3"/>
  <c r="L55" i="3" l="1"/>
  <c r="O55" i="3" s="1"/>
  <c r="L58" i="3"/>
  <c r="O52" i="3"/>
  <c r="P61" i="3"/>
  <c r="Q61" i="3" s="1"/>
  <c r="Q59" i="3"/>
  <c r="O58" i="3" l="1"/>
  <c r="F3" i="2" l="1"/>
  <c r="K25" i="2"/>
  <c r="K27" i="2" l="1"/>
  <c r="L25" i="2"/>
  <c r="F18" i="2"/>
  <c r="F20" i="2" s="1"/>
  <c r="J20" i="2" s="1"/>
  <c r="F10" i="2"/>
  <c r="F13" i="2"/>
  <c r="J3" i="2"/>
  <c r="K31" i="2" l="1"/>
  <c r="L27" i="2"/>
  <c r="J13" i="2"/>
  <c r="F15" i="2"/>
  <c r="J18" i="2"/>
  <c r="F22" i="2"/>
  <c r="F23" i="2" s="1"/>
  <c r="J10" i="2"/>
  <c r="F11" i="2"/>
  <c r="J11" i="2" s="1"/>
  <c r="F26" i="2" l="1"/>
  <c r="J26" i="2" s="1"/>
  <c r="J23" i="2"/>
  <c r="L31" i="2"/>
  <c r="K34" i="2"/>
  <c r="K37" i="2"/>
  <c r="F16" i="2"/>
  <c r="J15" i="2"/>
  <c r="K42" i="2" l="1"/>
  <c r="L42" i="2" s="1"/>
  <c r="K50" i="2"/>
  <c r="F28" i="2"/>
  <c r="J28" i="2" s="1"/>
  <c r="F29" i="2"/>
  <c r="F31" i="2"/>
  <c r="F34" i="2" s="1"/>
  <c r="F30" i="2"/>
  <c r="J30" i="2" s="1"/>
  <c r="J29" i="2"/>
  <c r="L37" i="2"/>
  <c r="K43" i="2"/>
  <c r="L50" i="2"/>
  <c r="K36" i="2"/>
  <c r="L36" i="2" s="1"/>
  <c r="L34" i="2"/>
  <c r="F17" i="2"/>
  <c r="J17" i="2" s="1"/>
  <c r="J16" i="2"/>
  <c r="F21" i="2"/>
  <c r="J31" i="2" l="1"/>
  <c r="K55" i="2"/>
  <c r="L43" i="2"/>
  <c r="F36" i="2"/>
  <c r="J34" i="2"/>
  <c r="F24" i="2"/>
  <c r="J24" i="2" s="1"/>
  <c r="J21" i="2"/>
  <c r="F37" i="2" l="1"/>
  <c r="J36" i="2"/>
  <c r="K57" i="2"/>
  <c r="L57" i="2" s="1"/>
  <c r="L55" i="2"/>
  <c r="F49" i="2" l="1"/>
  <c r="J49" i="2" s="1"/>
  <c r="F40" i="2"/>
  <c r="J40" i="2" s="1"/>
  <c r="J37" i="2"/>
  <c r="F39" i="2"/>
  <c r="J39" i="2" s="1"/>
  <c r="F38" i="2"/>
  <c r="J38" i="2" l="1"/>
  <c r="F46" i="2"/>
  <c r="F41" i="2"/>
  <c r="J41" i="2" s="1"/>
  <c r="F42" i="2"/>
  <c r="J42" i="2" s="1"/>
  <c r="J46" i="2" l="1"/>
  <c r="F50" i="2"/>
  <c r="J50" i="2" s="1"/>
  <c r="F53" i="2"/>
  <c r="J53" i="2" l="1"/>
  <c r="F54" i="2"/>
  <c r="J5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Bashir</author>
  </authors>
  <commentList>
    <comment ref="P8" authorId="0" shapeId="0" xr:uid="{9B813ED0-06C6-4A71-808F-A744D378F5AC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added 7 days to help skech review and set up avoid holidays
</t>
        </r>
      </text>
    </comment>
    <comment ref="L12" authorId="0" shapeId="0" xr:uid="{BB258F63-7282-4651-98E1-02BF45CCC86F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thanks giving week </t>
        </r>
      </text>
    </comment>
    <comment ref="L17" authorId="0" shapeId="0" xr:uid="{B1D1648C-A673-4DA0-ACEA-61F8320C8ACE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need to remain 11/18</t>
        </r>
      </text>
    </comment>
    <comment ref="L23" authorId="0" shapeId="0" xr:uid="{96612548-8136-4FB5-9EFE-97E7ED6EBC2E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11/11
</t>
        </r>
      </text>
    </comment>
    <comment ref="L30" authorId="0" shapeId="0" xr:uid="{B770A5C9-4DCE-4FFC-A6D8-39FCB5F4954B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make 24th</t>
        </r>
      </text>
    </comment>
    <comment ref="L31" authorId="0" shapeId="0" xr:uid="{B1D3749B-8A05-4A2D-9824-4C4F9942F7E6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make hand offs 20th and 27th 
spec x 44th and 1st</t>
        </r>
      </text>
    </comment>
    <comment ref="G35" authorId="0" shapeId="0" xr:uid="{3FAAA031-2D6B-476F-B1C7-112690C33276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took to 14 days vs 21
depend more on ny ydg on johanna product with a strike off.
</t>
        </r>
      </text>
    </comment>
    <comment ref="L36" authorId="0" shapeId="0" xr:uid="{FA43BE39-2ECA-4F9E-B395-486CB3C02B91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cant add sep week</t>
        </r>
      </text>
    </comment>
    <comment ref="L38" authorId="0" shapeId="0" xr:uid="{70176DDC-8F04-4BC1-8973-4C76758BBA3B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needed to revised due to pushing too many deadlines to meet new process willnot be possible</t>
        </r>
      </text>
    </comment>
    <comment ref="L39" authorId="0" shapeId="0" xr:uid="{4C00F000-3594-4EA3-9DB5-1502D0F9CA0A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13th and 15th sketch review</t>
        </r>
      </text>
    </comment>
    <comment ref="L43" authorId="0" shapeId="0" xr:uid="{5600F425-E72B-4830-AE43-200483C5B2AC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summer concept 9/3</t>
        </r>
      </text>
    </comment>
    <comment ref="O46" authorId="0" shapeId="0" xr:uid="{D26B226C-95B7-4C4F-BCE6-8F1BE224235A}">
      <text>
        <r>
          <rPr>
            <b/>
            <sz val="9"/>
            <color indexed="81"/>
            <rFont val="Tahoma"/>
            <charset val="1"/>
          </rPr>
          <t>Melissa Bashir:</t>
        </r>
        <r>
          <rPr>
            <sz val="9"/>
            <color indexed="81"/>
            <rFont val="Tahoma"/>
            <charset val="1"/>
          </rPr>
          <t xml:space="preserve">
changed to 50 days
</t>
        </r>
      </text>
    </comment>
    <comment ref="S46" authorId="0" shapeId="0" xr:uid="{173F3ADA-6343-4B9B-ABF7-08A0C56315E4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ADDED 3 DAYS TO AVOID XMAS WEEK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Bashir</author>
  </authors>
  <commentList>
    <comment ref="P8" authorId="0" shapeId="0" xr:uid="{BAC0B9FC-4665-4F91-A4F9-6979848C0475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added 7 days to help skech review and set up avoid holidays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Bashir</author>
  </authors>
  <commentList>
    <comment ref="J5" authorId="0" shapeId="0" xr:uid="{0630BAED-F006-47E7-88E8-7C6F586435E3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chinese new year</t>
        </r>
      </text>
    </comment>
    <comment ref="K5" authorId="0" shapeId="0" xr:uid="{2E2C98E9-56CC-4460-8D86-AF565DE95779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chinese new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tc={29C25C6C-CD57-48E3-90A1-D5D461B4A83E}</author>
    <author>tc={7F020130-4359-4CE7-BECD-C9E3C1FC3ABE}</author>
    <author>tc={65DE20ED-1EF1-447F-948C-C252F8800081}</author>
  </authors>
  <commentList>
    <comment ref="N34" authorId="0" shapeId="0" xr:uid="{29C25C6C-CD57-48E3-90A1-D5D461B4A83E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x mas week</t>
      </text>
    </comment>
    <comment ref="K41" authorId="1" shapeId="0" xr:uid="{7F020130-4359-4CE7-BECD-C9E3C1FC3ABE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memorial day</t>
      </text>
    </comment>
    <comment ref="N41" authorId="2" shapeId="0" xr:uid="{65DE20ED-1EF1-447F-948C-C252F8800081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thanksgivivng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tc={316599ED-70B0-45AB-8775-E46A2365378E}</author>
    <author>tc={4691C20E-0F9D-4ACD-9FBA-B375EBCA3AB3}</author>
    <author>Melissa Bashir</author>
    <author>tc={9D993F88-67DB-454B-B25A-6CCFF4EEBE74}</author>
    <author>tc={A71B898F-30E4-425B-A381-9F9B1DD1E337}</author>
  </authors>
  <commentList>
    <comment ref="L15" authorId="0" shapeId="0" xr:uid="{316599ED-70B0-45AB-8775-E46A2365378E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NEED 2 WEEKS ON THESE CLAASES BETWEEN SR AND IR</t>
      </text>
    </comment>
    <comment ref="O36" authorId="1" shapeId="0" xr:uid="{4691C20E-0F9D-4ACD-9FBA-B375EBCA3AB3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x mas week</t>
      </text>
    </comment>
    <comment ref="J41" authorId="2" shapeId="0" xr:uid="{42BEE27C-3EE2-4E46-8894-DF707DEDC516}">
      <text>
        <r>
          <rPr>
            <b/>
            <sz val="9"/>
            <color indexed="81"/>
            <rFont val="Tahoma"/>
            <family val="2"/>
          </rPr>
          <t>Melissa Bashir:</t>
        </r>
        <r>
          <rPr>
            <sz val="9"/>
            <color indexed="81"/>
            <rFont val="Tahoma"/>
            <family val="2"/>
          </rPr>
          <t xml:space="preserve">
move up 1 week to allow more process / sample time</t>
        </r>
      </text>
    </comment>
    <comment ref="J44" authorId="3" shapeId="0" xr:uid="{9D993F88-67DB-454B-B25A-6CCFF4EEBE74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memorial day</t>
      </text>
    </comment>
    <comment ref="O44" authorId="4" shapeId="0" xr:uid="{A71B898F-30E4-425B-A381-9F9B1DD1E337}">
      <text>
        <t>[Threaded comment]
Your version of Excel allows you to read this threaded comment; however, any edits to it will get removed if the file is opened in a newer version of Excel. Learn more: https://go.microsoft.com/fwlink/?linkid=870924
Comment:
    to avoid thanksgivivng</t>
      </text>
    </comment>
  </commentList>
</comments>
</file>

<file path=xl/sharedStrings.xml><?xml version="1.0" encoding="utf-8"?>
<sst xmlns="http://schemas.openxmlformats.org/spreadsheetml/2006/main" count="1212" uniqueCount="307">
  <si>
    <t>CAL WK</t>
  </si>
  <si>
    <t>CURRENT CALENDAR</t>
  </si>
  <si>
    <t xml:space="preserve">IN DC </t>
  </si>
  <si>
    <t>SHIP</t>
  </si>
  <si>
    <t>TRANSIT</t>
  </si>
  <si>
    <t>FINAL IR ALL CLASSES</t>
  </si>
  <si>
    <t>SAMPLE REVIEW ALL CLASSES</t>
  </si>
  <si>
    <t>SAMPLE REVIEW / MOCK REVIEW</t>
  </si>
  <si>
    <t>INITIAL SKETCH REVIEW ALL CLASSES</t>
  </si>
  <si>
    <t>POHO ALL</t>
  </si>
  <si>
    <t>FINAL CONCEPT</t>
  </si>
  <si>
    <t>VENDOR VIRTUAL SHOWROOM VISIT / ID VENDOR CAPSULES?</t>
  </si>
  <si>
    <t>REVIEW VENDOR ACTUALIZED SOFT / KNIT / SLEEP 
SAMPLE REPRESENTATION FOR PREVIOUSLY BOOKED ITEMS</t>
  </si>
  <si>
    <t>*Initial Sample Review Aligns with Final IR</t>
  </si>
  <si>
    <t>*Book bulk pc goods so allow style layer on "fabric first"</t>
  </si>
  <si>
    <t>*New Fabric drapes in Pre Dev to allow wear test / wash iterations</t>
  </si>
  <si>
    <t>VENDOR VIRTUAL SHOWROOM VISIT</t>
  </si>
  <si>
    <t>ANTHRO CALENDAR PROPOSAL</t>
  </si>
  <si>
    <t>*RICHA PATTERNMAKER FULL TIME</t>
  </si>
  <si>
    <t xml:space="preserve">
PRE DEVELOPMENT:
VENDOR VIRTUAL MOCK REQUESTS 
VENDOR VIRTUAL SHOWROOM VISITS</t>
  </si>
  <si>
    <t xml:space="preserve">*APROX 75 IN HOUSE SAMPLES </t>
  </si>
  <si>
    <r>
      <t xml:space="preserve">FINAL SOFT / KNITS/ SLEEP FINAL PRODUCT BOOKING
FINAL SOFT / KNITS POHO </t>
    </r>
    <r>
      <rPr>
        <sz val="8"/>
        <color theme="1"/>
        <rFont val="Calibri"/>
        <family val="2"/>
        <scheme val="minor"/>
      </rPr>
      <t xml:space="preserve">* POSITIONED/ PRE BOOKED GREIGE READY
</t>
    </r>
    <r>
      <rPr>
        <sz val="11"/>
        <color theme="1"/>
        <rFont val="Calibri"/>
        <family val="2"/>
        <scheme val="minor"/>
      </rPr>
      <t xml:space="preserve">
CHASE DETERMINED FOR LONG LEAD CLASSES/ SHOPPING LIST </t>
    </r>
  </si>
  <si>
    <r>
      <t xml:space="preserve">IR SWEATERS / R + R 
MOCK / CLO SELECTIONS NON SEASONAL
</t>
    </r>
    <r>
      <rPr>
        <b/>
        <sz val="11"/>
        <color theme="1"/>
        <rFont val="Calibri"/>
        <family val="2"/>
        <scheme val="minor"/>
      </rPr>
      <t>BULK FABRIC BOOKING ALL CLASSES</t>
    </r>
  </si>
  <si>
    <t xml:space="preserve">SET UP / CLO NON SEASONAL
</t>
  </si>
  <si>
    <t xml:space="preserve">POHO SEASONAL
CLO / SPEC X FOR NON CLO
</t>
  </si>
  <si>
    <t>CLO SPECIFIC MILESTONES</t>
  </si>
  <si>
    <t>VENDOR VIRTUAL</t>
  </si>
  <si>
    <t>TRADITIONAL</t>
  </si>
  <si>
    <t>TRADITIONAL:
PROPOSED CALENDAR 
MILESTONE CHANGES</t>
  </si>
  <si>
    <t>FINAL CONCEPT - CRITICAL BUSINESS CONCEPTS</t>
  </si>
  <si>
    <r>
      <rPr>
        <b/>
        <sz val="11"/>
        <color theme="1"/>
        <rFont val="Calibri"/>
        <family val="2"/>
        <scheme val="minor"/>
      </rPr>
      <t>ROUND 2 SKETCH REVIEW</t>
    </r>
    <r>
      <rPr>
        <sz val="11"/>
        <color theme="1"/>
        <rFont val="Calibri"/>
        <family val="2"/>
        <scheme val="minor"/>
      </rPr>
      <t xml:space="preserve">
SOFT / SLEEP / KNITS IHD / CLO</t>
    </r>
  </si>
  <si>
    <r>
      <rPr>
        <b/>
        <sz val="11"/>
        <color theme="1"/>
        <rFont val="Calibri"/>
        <family val="2"/>
        <scheme val="minor"/>
      </rPr>
      <t>ROUND 1 SKETCH REVIEW</t>
    </r>
    <r>
      <rPr>
        <sz val="11"/>
        <color theme="1"/>
        <rFont val="Calibri"/>
        <family val="2"/>
        <scheme val="minor"/>
      </rPr>
      <t xml:space="preserve">
SWEATERS / STRUCTURED (R + R)
KEY MESSAGES </t>
    </r>
    <r>
      <rPr>
        <strike/>
        <sz val="11"/>
        <color theme="1"/>
        <rFont val="Calibri"/>
        <family val="2"/>
        <scheme val="minor"/>
      </rPr>
      <t>/ WEB STORIES?</t>
    </r>
    <r>
      <rPr>
        <sz val="11"/>
        <color theme="1"/>
        <rFont val="Calibri"/>
        <family val="2"/>
        <scheme val="minor"/>
      </rPr>
      <t xml:space="preserve">
SEASONAL "HOLIDAYS" MOMS DAY / V DAY / PRIDE ETC?
</t>
    </r>
  </si>
  <si>
    <t xml:space="preserve">5 PRONG APPROACH </t>
  </si>
  <si>
    <t>"CAPSULE" BUCKETS- WHAT ARE THE BIG CONTRIBUTOR BUCKETS</t>
  </si>
  <si>
    <t>SKETCH REVIEW 1</t>
  </si>
  <si>
    <t>SAMPLE REVIEW 3</t>
  </si>
  <si>
    <t>SAMPLE REVIEW 2</t>
  </si>
  <si>
    <t>CHASE FINAL ASSORTMENT FILLERS</t>
  </si>
  <si>
    <t>BRING IN FABRIC TAILORINGS + CLO / MOCK FASHION FILLERS
VENDOR FILLERS
BOOK FABRIC</t>
  </si>
  <si>
    <t>**# PATTERNS / MOCKS THAT CAN BE DONE MONTHLY WITH CURRENT PATTERN ROOM</t>
  </si>
  <si>
    <t>SHIP DATE</t>
  </si>
  <si>
    <t>ORDER PLACEMENT (STAGE 3)</t>
  </si>
  <si>
    <t>ORDER PLACEMENT (STAGE 2)</t>
  </si>
  <si>
    <t>ID KEY GROUPS / KEY TRENDS / KEY BUSINESS FROM CONCEPT</t>
  </si>
  <si>
    <t>FABRIC DEVELOPMENTS (NEW) X</t>
  </si>
  <si>
    <t>FABRIC SECURE / GO TO ROLL (HEADER)</t>
  </si>
  <si>
    <t>CONCEPT FINAL W/ MH / HS</t>
  </si>
  <si>
    <t>PRE DEVELOPMENT IHD
(NEW PANT BLOCK EX)</t>
  </si>
  <si>
    <t>INVESTMENT REVIEW ROUND 1
*ACTUALIZE BOOKINGS ON LONG LEAD CATEGORIES
*ROLL FABRIC BOOKING NEEDS
*SELECT ROUND 2 ITEMS TO GO TO SAMPLING</t>
  </si>
  <si>
    <t>FINAL CLO OR SET UP ROUND 2</t>
  </si>
  <si>
    <t>FINAL CLO OR SET UP ROUND 2 X</t>
  </si>
  <si>
    <t>VENDOR VIRTUAL VISIT AND CALL IN</t>
  </si>
  <si>
    <t>PROPOSAL</t>
  </si>
  <si>
    <t>CURRENT</t>
  </si>
  <si>
    <t>PRE DEVELOPMENT TO VENDOR
WASH / ARTWORK/ CONCEPT DRIVER PRINTS</t>
  </si>
  <si>
    <t>PRE DEVELOPMENT X VENDOR</t>
  </si>
  <si>
    <t>PROPOSAL - FALL</t>
  </si>
  <si>
    <t>CURRENT - FALL</t>
  </si>
  <si>
    <t xml:space="preserve">ROUND 2 SAMPLE REVIEW </t>
  </si>
  <si>
    <t>ROUND 2 SAMPLES X - VENDOR ACTUALIZED GARMENTS</t>
  </si>
  <si>
    <t>SPEC X STAGE 1</t>
  </si>
  <si>
    <t>SET UP STAGE 1</t>
  </si>
  <si>
    <t>ROUND 2 SKETCH REVIEW (X team or Design / MH?)
(TO MOCK / IHD / VENDOR PULL)</t>
  </si>
  <si>
    <t>SKETCH REVIEW STAGE 1:
(APROX 40% OF TO BUY PLAN)
FOCUS ON SWEATERS + DEFINED KEY SEASONAL CONCEPTS SILO</t>
  </si>
  <si>
    <t>MID POINT VIRTUAL VISIT TO REVIEW PRELIM MOCK / WASH WORK</t>
  </si>
  <si>
    <t>CAL WEEK</t>
  </si>
  <si>
    <t>POHO</t>
  </si>
  <si>
    <r>
      <rPr>
        <b/>
        <sz val="11"/>
        <color theme="1"/>
        <rFont val="Calibri"/>
        <family val="2"/>
        <scheme val="minor"/>
      </rPr>
      <t>SAMPLE REVIEW STAGE 1:</t>
    </r>
    <r>
      <rPr>
        <sz val="11"/>
        <color theme="1"/>
        <rFont val="Calibri"/>
        <family val="2"/>
        <scheme val="minor"/>
      </rPr>
      <t xml:space="preserve">
*</t>
    </r>
    <r>
      <rPr>
        <sz val="8"/>
        <color theme="1"/>
        <rFont val="Calibri"/>
        <family val="2"/>
        <scheme val="minor"/>
      </rPr>
      <t>VENDOR SAMPLES SWEATERS AND ID'd ITEMS FROM SKETCH REVIEW STAGE 1
*EXISTING / PAST SILO SAMPLES IN FABRIC BOOKING PROPOSALS (ALL CLASSES)
*IHD / MOCKS / CLO ON VOIDS - ROUND 2
(ROUND 2 HEAVILY CONCENTRATED IN SOFT, SLEEP, KNITS)</t>
    </r>
  </si>
  <si>
    <t>POHO ALL CLASSES</t>
  </si>
  <si>
    <t xml:space="preserve">POHO / ORDER PLACEMENT (STAGE 1) </t>
  </si>
  <si>
    <t xml:space="preserve">
FABRIC ORDER PLACEMENT - ALL CATEGORIES</t>
  </si>
  <si>
    <t xml:space="preserve">ROUND 2 MOCKING / CLO/ VENDOR VIRTUAL PRESENTATION AND CALL IN FINAL </t>
  </si>
  <si>
    <t>ROUND 2 MOCKING / CLO/ VENDOR VIRTUAL PRESENTATION AND CALL IN INITIAL</t>
  </si>
  <si>
    <t>SEASONAL FABRIC W/ MEG</t>
  </si>
  <si>
    <t xml:space="preserve">SAMPLE REVIEW ALL CLASSES </t>
  </si>
  <si>
    <t>SAMPLE X STAGE 1</t>
  </si>
  <si>
    <t xml:space="preserve">SAMPLE X ALL </t>
  </si>
  <si>
    <t>SET UP ALL CLASSES</t>
  </si>
  <si>
    <t>SPEC X ALL CLASSES</t>
  </si>
  <si>
    <t>REGROUP PRE SET UP / PD PASS</t>
  </si>
  <si>
    <t>ROUND 3 DEFINE CHASE CAPSULES (SCRAPPY)
USE PLATFORMED / PRE BOOKED / RUNNING/FAST TURN NEWNESS FABRIC
VENDOR VOID PRESENTATION - TREND</t>
  </si>
  <si>
    <t>IN DC</t>
  </si>
  <si>
    <t>ORDER PLACEMENT STAGE 3</t>
  </si>
  <si>
    <t>STAGE 3 DEFINE CHASE CAPSULES (SCRAPPY):
USE PLATFORMED / PRE BOOKED / RUNNING/FAST TURN NEWNESS FABRIC
VENDOR VOID PRESENTATION - TREND</t>
  </si>
  <si>
    <t>ORDER PLACEMENT</t>
  </si>
  <si>
    <t>INVESTMENT REVIEW ALL CLASSES</t>
  </si>
  <si>
    <t>SPEC X FINAL ALL CLASSES</t>
  </si>
  <si>
    <t>SKETCH REVIEW ALL CLASSES</t>
  </si>
  <si>
    <t xml:space="preserve">PROPOSAL WINTER </t>
  </si>
  <si>
    <t>PROPOSAL PRE SPRING</t>
  </si>
  <si>
    <t>ROUND 2 INVESTMENT REVIEW
ACTUALIZED SAMPLES</t>
  </si>
  <si>
    <t>ROUND 2 SKETCH REVIEW (X team or Design / MH?)
(TO MOCK / IHD / CLO / VENDOR PULL)</t>
  </si>
  <si>
    <r>
      <rPr>
        <b/>
        <sz val="11"/>
        <color theme="1"/>
        <rFont val="Calibri"/>
        <family val="2"/>
        <scheme val="minor"/>
      </rPr>
      <t>INVESTMENT REVIEW ROUND 1</t>
    </r>
    <r>
      <rPr>
        <sz val="11"/>
        <color theme="1"/>
        <rFont val="Calibri"/>
        <family val="2"/>
        <scheme val="minor"/>
      </rPr>
      <t xml:space="preserve">
*ACTUALIZE BOOKINGS ON LONG LEAD CATEGORIES
*ROLL FABRIC BOOKING NEEDS
*SELECT ROUND 2 ITEMS TO GO TO SAMPLING</t>
    </r>
  </si>
  <si>
    <t>FINAL CLO OR SET UP ROUND 2 X
BULK FIT ROUND 1</t>
  </si>
  <si>
    <t>BULK FIT</t>
  </si>
  <si>
    <t xml:space="preserve">
FABRIC ORDER PLACEMENT - ALL CATEGORIES
BOOK FABRIC FROM MOCKS IN ROUND 2 ITEMS
PROPOSE FABRICS FOR BOOKING FOR ROUND 3 AS NEEDED</t>
  </si>
  <si>
    <t>CLO MILESTONES</t>
  </si>
  <si>
    <t>VENDOR VIRTUAL MILESTONES</t>
  </si>
  <si>
    <t>ROUND 3 
CLO OR VENDOR CALL IN PRODUCT REVIEW</t>
  </si>
  <si>
    <t>STAGE 3 DEFINE CHASE CAPSULES (SCRAPPY):</t>
  </si>
  <si>
    <t>USE PLATFORMED / PRE BOOKED / RUNNING/FAST TURN NEWNESS FABRIC
VENDOR VOID PRESENTATION - TREND</t>
  </si>
  <si>
    <t>OVERALL CALL OUTS</t>
  </si>
  <si>
    <t xml:space="preserve">Order placement is incremental (3 rounds) vs single POHO </t>
  </si>
  <si>
    <t>Savings of 6-8 weeks for XXX% of assortment</t>
  </si>
  <si>
    <t>Development                Cycle 2</t>
  </si>
  <si>
    <t>Development                Cycle 3</t>
  </si>
  <si>
    <t xml:space="preserve">Pre Development Cycle </t>
  </si>
  <si>
    <t>VIRTUAL VENDOR VISIT TO REVIEW PRELIM MOCK / WASH WORK</t>
  </si>
  <si>
    <t>*VENDOR SAMPLES SWEATERS AND ID'd ITEMS FROM SKETCH REVIEW STAGE 1</t>
  </si>
  <si>
    <t>Fabric Research &amp;                                           Development</t>
  </si>
  <si>
    <t>fabric develoment starts 3 weeks later</t>
  </si>
  <si>
    <t>Style Development                                                      Cycle 2</t>
  </si>
  <si>
    <t>Style Development                                                           Cycle 1</t>
  </si>
  <si>
    <r>
      <rPr>
        <b/>
        <sz val="11"/>
        <color theme="1"/>
        <rFont val="Calibri"/>
        <family val="2"/>
        <scheme val="minor"/>
      </rPr>
      <t>ROUND 2 SKETCH REVIEW</t>
    </r>
    <r>
      <rPr>
        <sz val="11"/>
        <color theme="1"/>
        <rFont val="Calibri"/>
        <family val="2"/>
        <scheme val="minor"/>
      </rPr>
      <t xml:space="preserve"> (X team or Design / MH?)
(TO MOCK / IHD / CLO / VENDOR PULL)</t>
    </r>
  </si>
  <si>
    <t>Sample Review                                                                                                                                             Cycle 1</t>
  </si>
  <si>
    <t>ORDER PLACEMENT 2</t>
  </si>
  <si>
    <t>ORDER PLACEMENT 3</t>
  </si>
  <si>
    <t>POHO / ORDER PLACEMENT 1</t>
  </si>
  <si>
    <t>SAMPLE REVIEW 1</t>
  </si>
  <si>
    <t>Style Development                                                      Cycle 3</t>
  </si>
  <si>
    <t xml:space="preserve">*IHD / MOCKS / CLO ON VOIDS </t>
  </si>
  <si>
    <t>Defined vendor presentation times to act as a supplement</t>
  </si>
  <si>
    <t xml:space="preserve">Increased use of Clo (round 2) </t>
  </si>
  <si>
    <t>need to define amount to support 
average seasonal OB plan to buy is 3-400 styles
Assume round 1 represents 30% (sweaters ~50-60%)</t>
  </si>
  <si>
    <t xml:space="preserve">past model was 2.5 weeks reduce to 7-10 days </t>
  </si>
  <si>
    <t xml:space="preserve">Sesonal Fabric and Fabric Platform Increase to support later style call </t>
  </si>
  <si>
    <r>
      <rPr>
        <b/>
        <sz val="11"/>
        <color theme="1"/>
        <rFont val="Calibri"/>
        <family val="2"/>
        <scheme val="minor"/>
      </rPr>
      <t>SKETCH REVIEW STAGE 1:</t>
    </r>
    <r>
      <rPr>
        <sz val="11"/>
        <color theme="1"/>
        <rFont val="Calibri"/>
        <family val="2"/>
        <scheme val="minor"/>
      </rPr>
      <t xml:space="preserve">
(APROX 30-40% OF TO BUY PLAN)
FOCUS ON SWEATERS + DEFINED KEY SEASONAL CONCEPTS SILO</t>
    </r>
  </si>
  <si>
    <t>INTERNAL CONCEPT</t>
  </si>
  <si>
    <t>Meg Fabric Touchpoint</t>
  </si>
  <si>
    <t>Reduced time Sample Review to IR  
DTC first mindset allows reduced need for store visual set up at stage 1</t>
  </si>
  <si>
    <t>what are we gaining</t>
  </si>
  <si>
    <t xml:space="preserve">seeing Stage 1 X / times, stage 2 X times, </t>
  </si>
  <si>
    <t>over laps</t>
  </si>
  <si>
    <t>Savings of 6-8 weeks for 40% of assortment</t>
  </si>
  <si>
    <t>APROX 30 day later style call</t>
  </si>
  <si>
    <t xml:space="preserve">Increased incorporation of Clo </t>
  </si>
  <si>
    <t>allowing related style sample time reduction of 1-2 weeks</t>
  </si>
  <si>
    <t>Fabric develoment starts 3 weeks later</t>
  </si>
  <si>
    <t xml:space="preserve">3 Stages of Sketch Development </t>
  </si>
  <si>
    <t>ANTHRO CALENDAR PROPOSAL 12/2/20</t>
  </si>
  <si>
    <r>
      <rPr>
        <b/>
        <sz val="11"/>
        <color theme="1"/>
        <rFont val="Calibri"/>
        <family val="2"/>
        <scheme val="minor"/>
      </rPr>
      <t>SKETCH REVIEW CYCLE 1:</t>
    </r>
    <r>
      <rPr>
        <sz val="11"/>
        <color theme="1"/>
        <rFont val="Calibri"/>
        <family val="2"/>
        <scheme val="minor"/>
      </rPr>
      <t xml:space="preserve">
(APROX 30-40% OF TO BUY PLAN)
FOCUS ON SWEATERS + DEFINED KEY SEASONAL CONCEPTS SILO</t>
    </r>
  </si>
  <si>
    <t>SKETCH REVIEW ALL CLASSES "ESU"</t>
  </si>
  <si>
    <t>CYCLE 2 INVESTMENT REVIEW
ACTUALIZED SAMPLES</t>
  </si>
  <si>
    <t>SET UP CYCLE 1</t>
  </si>
  <si>
    <t>SPEC X CYCLE 1</t>
  </si>
  <si>
    <r>
      <rPr>
        <b/>
        <sz val="11"/>
        <color theme="1"/>
        <rFont val="Calibri"/>
        <family val="2"/>
        <scheme val="minor"/>
      </rPr>
      <t>CYCLE 2 SKETCH REVIEW</t>
    </r>
    <r>
      <rPr>
        <sz val="11"/>
        <color theme="1"/>
        <rFont val="Calibri"/>
        <family val="2"/>
        <scheme val="minor"/>
      </rPr>
      <t xml:space="preserve"> (X team or Design / MH?)
(TO MOCK / IHD / CLO / VENDOR PULL)</t>
    </r>
  </si>
  <si>
    <t>CYCLE 2 MOCKING / CLO/ VENDOR VIRTUAL PRESENTATION AND CALL IN INITIAL</t>
  </si>
  <si>
    <t xml:space="preserve">CYCLE 2 MOCKING / CLO/ VENDOR VIRTUAL PRESENTATION AND CALL IN FINAL </t>
  </si>
  <si>
    <t>SAMPLE X CYCLE 1</t>
  </si>
  <si>
    <t>FINAL CLO OR SET UP CYCLE 2</t>
  </si>
  <si>
    <t>*VENDOR SAMPLES SWEATERS AND ID'd ITEMS FROM SKETCH REVIEW CYCLE 1</t>
  </si>
  <si>
    <t>FINAL CLO OR SET UP CYCLE 2 X
BULK FIT CYCLE 1</t>
  </si>
  <si>
    <t xml:space="preserve">
FABRIC ORDER PLACEMENT - ALL CATEGORIES
BOOK FABRIC FROM MOCKS IN CYCLE 2 ITEMS
PROPOSE FABRICS FOR BOOKING FOR CYCLE 3 AS NEEDED</t>
  </si>
  <si>
    <t>CYCLE 2 SAMPLES X - VENDOR ACTUALIZED GARMENTS</t>
  </si>
  <si>
    <t>CYCLE 3 DEFINE CHASE CAPSULES (SCRAPPY):</t>
  </si>
  <si>
    <t>CYCLE  3 
CLO OR VENDOR CALL IN PRODUCT REVIEW</t>
  </si>
  <si>
    <t>SPEC X  CYCLE 1</t>
  </si>
  <si>
    <t xml:space="preserve">CYCLE2 MOCKING / CLO/ VENDOR VIRTUAL PRESENTATION AND CALL IN FINAL </t>
  </si>
  <si>
    <r>
      <rPr>
        <b/>
        <sz val="11"/>
        <color theme="1"/>
        <rFont val="Calibri"/>
        <family val="2"/>
        <scheme val="minor"/>
      </rPr>
      <t>INVESTMENT REVIEW CYCLE 1</t>
    </r>
    <r>
      <rPr>
        <sz val="11"/>
        <color theme="1"/>
        <rFont val="Calibri"/>
        <family val="2"/>
        <scheme val="minor"/>
      </rPr>
      <t xml:space="preserve">
*ACTUALIZE BOOKINGS ON LONG LEAD CATEGORIES
*ROLL FABRIC BOOKING NEEDS
*SELECT CYCLE 2 ITEMS TO GO TO SAMPLING</t>
    </r>
  </si>
  <si>
    <t>FINAL CLO OR SET UP CYCLE 2 X
BULK FIT ROUND 1</t>
  </si>
  <si>
    <r>
      <rPr>
        <b/>
        <sz val="11"/>
        <color theme="1"/>
        <rFont val="Calibri"/>
        <family val="2"/>
        <scheme val="minor"/>
      </rPr>
      <t>INVESTMENT REVIEW 2</t>
    </r>
    <r>
      <rPr>
        <sz val="11"/>
        <color theme="1"/>
        <rFont val="Calibri"/>
        <family val="2"/>
        <scheme val="minor"/>
      </rPr>
      <t xml:space="preserve">  (FINANCIALS TO BE REVIEWED)
ACTUALIZED SAMPLES</t>
    </r>
  </si>
  <si>
    <r>
      <t xml:space="preserve">
</t>
    </r>
    <r>
      <rPr>
        <b/>
        <sz val="11"/>
        <color theme="1"/>
        <rFont val="Calibri"/>
        <family val="2"/>
        <scheme val="minor"/>
      </rPr>
      <t>FABRIC ORDER PLACEMENT</t>
    </r>
    <r>
      <rPr>
        <sz val="11"/>
        <color theme="1"/>
        <rFont val="Calibri"/>
        <family val="2"/>
        <scheme val="minor"/>
      </rPr>
      <t xml:space="preserve"> - ALL CATEGORIES
BOOK FABRIC FROM MOCKS IN CYCLE 2 ITEMS
PROPOSE FABRICS FOR BOOKING FOR CYCLE 3 AS NEEDED</t>
    </r>
  </si>
  <si>
    <t>GAILS</t>
  </si>
  <si>
    <t>WHAT ARE WE GAINING WITH CALENDAR PROPOSAL:</t>
  </si>
  <si>
    <t>Incremental layer in vs shopping list approach along with reduce # of styles at each stage - current is 55-70% of the to buy- propose to reduce to a max of 40%
(exception sweaters)</t>
  </si>
  <si>
    <t>PROPOSAL - season 1</t>
  </si>
  <si>
    <t>PROPOSAL- season 2</t>
  </si>
  <si>
    <t>PROPOSAL- season 3</t>
  </si>
  <si>
    <t>RISKS</t>
  </si>
  <si>
    <t>NEEDS</t>
  </si>
  <si>
    <t>TEAM STRUCTURE AND KEEPING UP WITH TOUCHPOINTS</t>
  </si>
  <si>
    <t>ADDITIONAL CREATIVE TECH WITH PATTERNMAKING CAPABILITY AND SEWER
DECISIONMAKERS INCLUDED IN MILESTONE MEETINGS</t>
  </si>
  <si>
    <r>
      <rPr>
        <b/>
        <sz val="11"/>
        <color theme="1"/>
        <rFont val="Calibri"/>
        <family val="2"/>
        <scheme val="minor"/>
      </rPr>
      <t>CYCLE 2 SKETCH REVIEW</t>
    </r>
    <r>
      <rPr>
        <sz val="11"/>
        <color theme="1"/>
        <rFont val="Calibri"/>
        <family val="2"/>
        <scheme val="minor"/>
      </rPr>
      <t xml:space="preserve"> (X team or Design / MH?) w/ designers off hit list from sk rev
(TO MOCK / IHD / CLO / VENDOR PULL)
"capsule"</t>
    </r>
  </si>
  <si>
    <t>ORDER PLACEMENT (STAGE 2)
fabric pre booked in majority</t>
  </si>
  <si>
    <t>POHO / ORDER PLACEMENT (STAGE 1) 
fabric order placemement</t>
  </si>
  <si>
    <t>spring</t>
  </si>
  <si>
    <t xml:space="preserve">summer </t>
  </si>
  <si>
    <t>pre fall</t>
  </si>
  <si>
    <t>fall</t>
  </si>
  <si>
    <t>winter</t>
  </si>
  <si>
    <t>ROUND 2 SKETCH REVIEW (X team or Design / MH?)
(TO MOCK / IHD / VENDOR PULL)
**NON STAGE 1 CATEGORIES (SOFT, KNITS, SLEEP, NON WASH)</t>
  </si>
  <si>
    <t>SKETCH REVIEW STAGE 1:
(APROX 40% OF TO BUY PLAN)
FOCUS ON SWEATERS/ WASHED / DECO
+ DEFINED KEY SEASONAL CONCEPTS SILO</t>
  </si>
  <si>
    <r>
      <t>FINAL CLO OR SET UP ROUND 2</t>
    </r>
    <r>
      <rPr>
        <b/>
        <sz val="11"/>
        <color theme="1"/>
        <rFont val="Calibri"/>
        <family val="2"/>
        <scheme val="minor"/>
      </rPr>
      <t xml:space="preserve"> 
**CAN START MOCK / IH WORK SOONER**</t>
    </r>
  </si>
  <si>
    <r>
      <rPr>
        <b/>
        <sz val="11"/>
        <color theme="1"/>
        <rFont val="Calibri"/>
        <family val="2"/>
        <scheme val="minor"/>
      </rPr>
      <t>SAMPLE REVIEW STAGE 1:</t>
    </r>
    <r>
      <rPr>
        <sz val="11"/>
        <color theme="1"/>
        <rFont val="Calibri"/>
        <family val="2"/>
        <scheme val="minor"/>
      </rPr>
      <t xml:space="preserve">
*</t>
    </r>
    <r>
      <rPr>
        <sz val="8"/>
        <color theme="1"/>
        <rFont val="Calibri"/>
        <family val="2"/>
        <scheme val="minor"/>
      </rPr>
      <t>VENDOR SAMPLES SWEATERS/ WASHES/ DECO AND ID'd ITEMS FROM SKETCH REVIEW STAGE 1
*EXISTING / PAST SILO SAMPLES IN FABRIC BOOKING PROPOSALS (ALL CLASSES)
*IHD / MOCKS / CLO ON VOIDS - ROUND 2
(ROUND 2 HEAVILY CONCENTRATED IN SOFT, SLEEP, KNITS)</t>
    </r>
  </si>
  <si>
    <t>RAW MATERIAL BOOKING MEETING (ALL CLASSES)
INTENT TO BUY LIST DUE FROM BUYERS
IH ITEM MOVE FORWARD DEFINED DUE FROM BUYERS</t>
  </si>
  <si>
    <t>SET UP IH "SELECTIONS" - TO CLO OR SET UP</t>
  </si>
  <si>
    <t>ROUND 2 SAMPLES X - VENDOR ACTUALIZED GARMENTS AND MOCK RETURN</t>
  </si>
  <si>
    <t>PRINT X TO STRIKE OFF</t>
  </si>
  <si>
    <r>
      <t xml:space="preserve">ORDER PLACEMENT (STAGE 2)
</t>
    </r>
    <r>
      <rPr>
        <b/>
        <sz val="11"/>
        <color theme="1"/>
        <rFont val="Calibri"/>
        <family val="2"/>
        <scheme val="minor"/>
      </rPr>
      <t>fabric pre booked in ROUND 1</t>
    </r>
  </si>
  <si>
    <r>
      <t xml:space="preserve">POHO / ORDER PLACEMENT (STAGE 1) 
FABRIC ORDER PLACEMENT FINAL
</t>
    </r>
    <r>
      <rPr>
        <b/>
        <sz val="11"/>
        <color theme="1"/>
        <rFont val="Calibri"/>
        <family val="2"/>
        <scheme val="minor"/>
      </rPr>
      <t xml:space="preserve">
PRINT ALIGNMENT MEETING</t>
    </r>
  </si>
  <si>
    <r>
      <t xml:space="preserve">YD/JACQUARD TO HANDLOOM (FOR COLOR ASSORTING)
PRINT ROUND 1 X
</t>
    </r>
    <r>
      <rPr>
        <b/>
        <sz val="11"/>
        <color rgb="FFFF0000"/>
        <rFont val="Calibri"/>
        <family val="2"/>
        <scheme val="minor"/>
      </rPr>
      <t>PRINT ALIGNMENT MEETING FOR ROUND 1</t>
    </r>
    <r>
      <rPr>
        <sz val="11"/>
        <color rgb="FFFF0000"/>
        <rFont val="Calibri"/>
        <family val="2"/>
        <scheme val="minor"/>
      </rPr>
      <t xml:space="preserve"> 
PRE DIGITAL REQUESTS**WILL ALLOW VENDORS TO HELP IN SCREEN SEPERATION</t>
    </r>
  </si>
  <si>
    <r>
      <t xml:space="preserve">INVESTMENT REVIEW ROUND 1
*ACTUALIZE BOOKINGS ON LONG LEAD CATEGORIES
*ROLL FABRIC BOOKING NEEDS
*SELECT ROUND 2 ITEMS TO GO TO SAMPLING
</t>
    </r>
    <r>
      <rPr>
        <b/>
        <i/>
        <sz val="11"/>
        <color theme="1"/>
        <rFont val="Calibri"/>
        <family val="2"/>
        <scheme val="minor"/>
      </rPr>
      <t>"SHOPPING LIST" ID AND SENT TO VENDORS</t>
    </r>
  </si>
  <si>
    <r>
      <t xml:space="preserve">VENDOR VIRTUAL VISIT AND CALL IN
</t>
    </r>
    <r>
      <rPr>
        <b/>
        <i/>
        <sz val="11"/>
        <color theme="1"/>
        <rFont val="Calibri"/>
        <family val="2"/>
        <scheme val="minor"/>
      </rPr>
      <t>"LATE ADD SKETCH REVIEW MEG"</t>
    </r>
  </si>
  <si>
    <t>VENDOR VIRTUAL VISIT AND CALL IN
LATE ADD SKETCH REVIEW (ALIGNS WITH NEXT SEASON R2)</t>
  </si>
  <si>
    <t xml:space="preserve">ROUND 2 SAMPLES X </t>
  </si>
  <si>
    <t xml:space="preserve">ROUND 2 INVESTMENT REVIEW
</t>
  </si>
  <si>
    <t>STAGE 3 DEFINE CHASE CAPSULES (SCRAPPY):
USE PLATFORMED / PRE BOOKED / RUNNING/FAST TURN NEWNESS FABRIC
VENDOR VOID PRESENTATION - TREND</t>
  </si>
  <si>
    <t>ORDER PLACEMENT (STAGE 2)
USE OF FABRIC BOOKED R1</t>
  </si>
  <si>
    <t xml:space="preserve">*PO ISSUED AS NEEDED </t>
  </si>
  <si>
    <t>FABRIC ORDER PLACEMENT - ALL CATEGORIES</t>
  </si>
  <si>
    <t>SKETCH REVIEW STAGE 1</t>
  </si>
  <si>
    <t>SAMPLE REVIEW STAGE 1:
MIX OF VENDOR AND MOCK</t>
  </si>
  <si>
    <r>
      <t xml:space="preserve">
</t>
    </r>
    <r>
      <rPr>
        <i/>
        <sz val="11"/>
        <color theme="1"/>
        <rFont val="Calibri"/>
        <family val="2"/>
        <scheme val="minor"/>
      </rPr>
      <t>LATE ADD SKETCH REVIEW (ALIGNS WITH NEXT SEASON R2)
VENDOR VIRTUAL VISIT AND CALL IN</t>
    </r>
  </si>
  <si>
    <t>STAGE 2 INVESTMENT REVIEW</t>
  </si>
  <si>
    <t xml:space="preserve">STAGE 2 SAMPLE REVIEW </t>
  </si>
  <si>
    <t xml:space="preserve">STAGE  2 SAMPLES X </t>
  </si>
  <si>
    <r>
      <t>INVESTMENT REVIEW</t>
    </r>
    <r>
      <rPr>
        <b/>
        <sz val="11"/>
        <color theme="1"/>
        <rFont val="Calibri"/>
        <family val="2"/>
        <scheme val="minor"/>
      </rPr>
      <t xml:space="preserve"> STAGE 1</t>
    </r>
    <r>
      <rPr>
        <sz val="11"/>
        <color theme="1"/>
        <rFont val="Calibri"/>
        <family val="2"/>
        <scheme val="minor"/>
      </rPr>
      <t xml:space="preserve">
*ACTUALIZE BOOKINGS ON LONG LEAD CATEGORIES
*ROLL FABRIC BOOKING NEEDS
*SELECT ROUND 2 ITEMS TO GO TO SAMPLING</t>
    </r>
  </si>
  <si>
    <t xml:space="preserve">STAGE 2 MOCKING / CLO/ VENDOR VIRTUAL PRESENTATION AND CALL IN FINAL </t>
  </si>
  <si>
    <t>STAGE 2 MOCKING / CLO/ VENDOR VIRTUAL PRESENTATION AND CALL IN INITIAL</t>
  </si>
  <si>
    <t>STAGE 2 SKETCH REVIEW
(SOFT, KNITS, SLEEP)</t>
  </si>
  <si>
    <t>PRE SPRING KNITS / SOFT</t>
  </si>
  <si>
    <t>IR</t>
  </si>
  <si>
    <t xml:space="preserve">SAMPLE REVIEW </t>
  </si>
  <si>
    <t>SPEC X</t>
  </si>
  <si>
    <t>SAMPLE X</t>
  </si>
  <si>
    <t>SET UP</t>
  </si>
  <si>
    <t xml:space="preserve">SKETCH REVIEW   </t>
  </si>
  <si>
    <t>SR</t>
  </si>
  <si>
    <t>SKETCH REVIEW</t>
  </si>
  <si>
    <t>BALANCE CATEGORIES</t>
  </si>
  <si>
    <t>MEG / TRICIA SHOWBACK</t>
  </si>
  <si>
    <t>INTERNAL DESIGN CONCEPT</t>
  </si>
  <si>
    <t>FINAL CONCEPT PRESENTATION</t>
  </si>
  <si>
    <t>PRE DEV ART X VENDORS</t>
  </si>
  <si>
    <t>PRE DEV CONCEPT X TO VENDORS</t>
  </si>
  <si>
    <t>PRINT X TO PRINTED YDG</t>
  </si>
  <si>
    <t>RAW MAT PRESENTATION</t>
  </si>
  <si>
    <t>SET UP / CLO</t>
  </si>
  <si>
    <t>SAMPLE REVIEW</t>
  </si>
  <si>
    <t>SHIP AIR</t>
  </si>
  <si>
    <t xml:space="preserve">LONG LEAD AND MAEVE </t>
  </si>
  <si>
    <t>CURRENT LONG LEAD</t>
  </si>
  <si>
    <t>CURRENT SHORT</t>
  </si>
  <si>
    <t>SAMPLE REVIEW/ MOCK REVIEW</t>
  </si>
  <si>
    <t>17/13</t>
  </si>
  <si>
    <t>16 / 11</t>
  </si>
  <si>
    <t xml:space="preserve">STYLE ORDER PLACEMENT
</t>
  </si>
  <si>
    <t>24/ 20</t>
  </si>
  <si>
    <t xml:space="preserve">WEEKS FROM IN DC </t>
  </si>
  <si>
    <t>PRINT ALIGNMENT MEETING</t>
  </si>
  <si>
    <t>INV REVIEW/ ORDER PLACEMENT</t>
  </si>
  <si>
    <r>
      <t xml:space="preserve">SKETCH REVIEW/ CLO REVIEW / MOCK REVIEW ** RAW MAT BOOKING PRESENTATION
</t>
    </r>
    <r>
      <rPr>
        <b/>
        <sz val="11"/>
        <color theme="1"/>
        <rFont val="Calibri"/>
        <family val="2"/>
        <scheme val="minor"/>
      </rPr>
      <t>HAVE VENDOR DECO SAMPLES FOR EC</t>
    </r>
  </si>
  <si>
    <t xml:space="preserve">RAW MAT BOOKING </t>
  </si>
  <si>
    <t>move up structured and sweaters by 2 weeks to allow sep soft review</t>
  </si>
  <si>
    <t>SAMPLE REVIEW
EC / FABRIC COMMIT</t>
  </si>
  <si>
    <t>SOFT / LOUNGE / KNITS</t>
  </si>
  <si>
    <t>CURRENT ST/SW/ MAEVE</t>
  </si>
  <si>
    <t>PO</t>
  </si>
  <si>
    <t>IR PREP</t>
  </si>
  <si>
    <t>ROLL $</t>
  </si>
  <si>
    <t>SELLING</t>
  </si>
  <si>
    <t>PD WORK WEEK</t>
  </si>
  <si>
    <t>DESIGN SET UP PREP</t>
  </si>
  <si>
    <t>SKETCH REVIEW BUYER</t>
  </si>
  <si>
    <t>SKETCH REVIEW MEG</t>
  </si>
  <si>
    <t>SKETCH REVIEW WRAP AROUND</t>
  </si>
  <si>
    <t>DECO PRE DEV VENDOR X</t>
  </si>
  <si>
    <t>DECO PRE DEV DESIGN X</t>
  </si>
  <si>
    <t>WASH PRE DEV X</t>
  </si>
  <si>
    <t>PRINT PRE DEV X</t>
  </si>
  <si>
    <t>CONCEPT INTERNAL</t>
  </si>
  <si>
    <t>CONCEPT MEG/ TRICIA</t>
  </si>
  <si>
    <t>ID CATALOG NEEDS</t>
  </si>
  <si>
    <t>PATTERN ROOM / CREATIVE SAMPLE PASS TO DESIGN</t>
  </si>
  <si>
    <t>VENDOR VOID PRESENTATIONS</t>
  </si>
  <si>
    <t>*CNY 2/1</t>
  </si>
  <si>
    <t xml:space="preserve">LONG LEAD </t>
  </si>
  <si>
    <t>SHORT LEAD</t>
  </si>
  <si>
    <t>PRINT ART X TO STRIKE OFF</t>
  </si>
  <si>
    <t>PRINT X TO SAMPLE YDG</t>
  </si>
  <si>
    <t xml:space="preserve">TP X VENDOR 1 </t>
  </si>
  <si>
    <t xml:space="preserve">TP X VENDOR 2 </t>
  </si>
  <si>
    <t>SAMPLE YDG ORDER DATE</t>
  </si>
  <si>
    <t>SPECIALIZED (CUSTOM) FABRIC ORDER DATE</t>
  </si>
  <si>
    <t>NOVELTY FABRIC PRE DEV</t>
  </si>
  <si>
    <t>JACQ AND YD HANDLOOM REQUESTS X</t>
  </si>
  <si>
    <t>SPRING</t>
  </si>
  <si>
    <t>SUMMER</t>
  </si>
  <si>
    <t>CNY IMPACTED FABRIC COMMIT</t>
  </si>
  <si>
    <t>PRE FALL</t>
  </si>
  <si>
    <t>EC DUE LONG LEAD / HIGH ART</t>
  </si>
  <si>
    <t>RAW MAT KICK OFF</t>
  </si>
  <si>
    <t xml:space="preserve">SHORT LEAD </t>
  </si>
  <si>
    <t xml:space="preserve">AVERAGE TO IN DC </t>
  </si>
  <si>
    <t>SET UP (MONDAY / TUESDAY)</t>
  </si>
  <si>
    <t>*THANKSGIVING 11/25</t>
  </si>
  <si>
    <t>SAMPLE REVIEW  (THURSDAY)</t>
  </si>
  <si>
    <t>EC LIST PUBLISH (THURSDAY)</t>
  </si>
  <si>
    <t>ITB/ PC GOODS POSITION (FRIDAY)</t>
  </si>
  <si>
    <t>ANU / TRICIA WORKSESSION (THURSDAY)</t>
  </si>
  <si>
    <t>COLOR / PRINT (TUES / WED)</t>
  </si>
  <si>
    <t>WORKDAY (TUES)</t>
  </si>
  <si>
    <t>WORKDAY (FRIDAY)</t>
  </si>
  <si>
    <t>SELLING (MONDAY)</t>
  </si>
  <si>
    <t>SAMPLE X VENDOR (FRI / MON)</t>
  </si>
  <si>
    <t>PATTERN ROOM / CREATIVE PASS OFF (FRI / MON)</t>
  </si>
  <si>
    <r>
      <t>BULK FIT (2- 3 days) *</t>
    </r>
    <r>
      <rPr>
        <sz val="8"/>
        <color theme="1"/>
        <rFont val="Calibri"/>
        <family val="2"/>
        <scheme val="minor"/>
      </rPr>
      <t>REQUIRES 2 SAMPLES ALL STYLES</t>
    </r>
  </si>
  <si>
    <t>FALL</t>
  </si>
  <si>
    <t>*SUGGEST PRE DEV CORE SWEATERS AND PANTS TO SHOW AT SUMMER SAMPLE REVIEW</t>
  </si>
  <si>
    <t>LONG LEAD</t>
  </si>
  <si>
    <t>*DATES ON FABRIC ARE TOO LATE</t>
  </si>
  <si>
    <r>
      <t xml:space="preserve">PRINT PRE DEV X </t>
    </r>
    <r>
      <rPr>
        <sz val="11"/>
        <color theme="5"/>
        <rFont val="Calibri"/>
        <family val="2"/>
        <scheme val="minor"/>
      </rPr>
      <t>(concentration on esu)</t>
    </r>
  </si>
  <si>
    <r>
      <t xml:space="preserve">PRINT X TO SAMPLE YDG </t>
    </r>
    <r>
      <rPr>
        <sz val="11"/>
        <color theme="5"/>
        <rFont val="Calibri"/>
        <family val="2"/>
        <scheme val="minor"/>
      </rPr>
      <t>(digital non US ydg)</t>
    </r>
  </si>
  <si>
    <t xml:space="preserve">PRINT X TO NY DIGITAL YDG </t>
  </si>
  <si>
    <r>
      <t xml:space="preserve">NOVELTY FABRIC PRE DEV </t>
    </r>
    <r>
      <rPr>
        <i/>
        <sz val="11"/>
        <color theme="1"/>
        <rFont val="Calibri"/>
        <family val="2"/>
        <scheme val="minor"/>
      </rPr>
      <t xml:space="preserve">( summer 35 days to sk review,  50 days to tp X); soft = 40 days to factory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Chelsea Artwork Deadline</t>
    </r>
  </si>
  <si>
    <t>PD / FABRIC TEAM ALLOCATE DEVELOPMENT REGION</t>
  </si>
  <si>
    <t xml:space="preserve">WINTER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</si>
</sst>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9"/>
      <color indexed="81"/>
      <name val="Tahoma"/>
      <charset val="1"/>
    </font>
    <font>
      <sz val="11"/>
      <color theme="5"/>
      <name val="Calibri"/>
      <family val="2"/>
      <scheme val="minor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/>
    <xf numFmtId="164" fontId="0" fillId="3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9" borderId="5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5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wrapText="1"/>
    </xf>
    <xf numFmtId="0" fontId="0" fillId="9" borderId="22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0" fillId="13" borderId="22" xfId="0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5" borderId="22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5" borderId="17" xfId="0" applyFill="1" applyBorder="1" applyAlignment="1">
      <alignment horizontal="center" wrapText="1"/>
    </xf>
    <xf numFmtId="0" fontId="0" fillId="5" borderId="25" xfId="0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/>
    </xf>
    <xf numFmtId="0" fontId="1" fillId="16" borderId="22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0" fontId="0" fillId="16" borderId="22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4" fillId="16" borderId="7" xfId="0" applyFont="1" applyFill="1" applyBorder="1" applyAlignment="1">
      <alignment horizontal="center" wrapText="1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4" fillId="16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11" borderId="41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 vertical="center"/>
    </xf>
    <xf numFmtId="0" fontId="0" fillId="16" borderId="25" xfId="0" applyFill="1" applyBorder="1" applyAlignment="1">
      <alignment horizontal="center" wrapText="1"/>
    </xf>
    <xf numFmtId="0" fontId="0" fillId="16" borderId="18" xfId="0" applyFill="1" applyBorder="1" applyAlignment="1">
      <alignment horizontal="center" wrapText="1"/>
    </xf>
    <xf numFmtId="0" fontId="0" fillId="13" borderId="18" xfId="0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5" borderId="29" xfId="0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0" fillId="10" borderId="18" xfId="0" applyFill="1" applyBorder="1" applyAlignment="1">
      <alignment horizontal="center" wrapText="1"/>
    </xf>
    <xf numFmtId="0" fontId="1" fillId="15" borderId="1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9" borderId="2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43" xfId="0" applyBorder="1"/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left"/>
    </xf>
    <xf numFmtId="0" fontId="0" fillId="11" borderId="4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11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/>
    <xf numFmtId="1" fontId="0" fillId="0" borderId="1" xfId="0" applyNumberFormat="1" applyFill="1" applyBorder="1" applyAlignment="1"/>
    <xf numFmtId="1" fontId="0" fillId="5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7" xfId="0" applyFill="1" applyBorder="1" applyAlignment="1">
      <alignment horizontal="center" wrapText="1"/>
    </xf>
    <xf numFmtId="14" fontId="0" fillId="17" borderId="1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164" fontId="0" fillId="17" borderId="1" xfId="0" applyNumberFormat="1" applyFill="1" applyBorder="1" applyAlignment="1">
      <alignment horizontal="center"/>
    </xf>
    <xf numFmtId="0" fontId="0" fillId="17" borderId="1" xfId="0" applyFill="1" applyBorder="1"/>
    <xf numFmtId="0" fontId="0" fillId="17" borderId="0" xfId="0" applyFill="1"/>
    <xf numFmtId="0" fontId="0" fillId="17" borderId="5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1" xfId="0" applyFill="1" applyBorder="1"/>
    <xf numFmtId="0" fontId="0" fillId="5" borderId="0" xfId="0" applyFill="1"/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wrapText="1"/>
    </xf>
    <xf numFmtId="0" fontId="0" fillId="13" borderId="5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wrapText="1"/>
    </xf>
    <xf numFmtId="14" fontId="0" fillId="13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0" fontId="0" fillId="13" borderId="0" xfId="0" applyFill="1"/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1" fontId="0" fillId="17" borderId="5" xfId="0" applyNumberFormat="1" applyFill="1" applyBorder="1" applyAlignment="1">
      <alignment horizontal="center"/>
    </xf>
    <xf numFmtId="14" fontId="0" fillId="17" borderId="7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4" fillId="17" borderId="20" xfId="0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4" fontId="0" fillId="17" borderId="3" xfId="0" applyNumberFormat="1" applyFill="1" applyBorder="1" applyAlignment="1">
      <alignment horizontal="center"/>
    </xf>
    <xf numFmtId="14" fontId="5" fillId="5" borderId="20" xfId="0" applyNumberFormat="1" applyFont="1" applyFill="1" applyBorder="1" applyAlignment="1">
      <alignment horizontal="center"/>
    </xf>
    <xf numFmtId="14" fontId="0" fillId="13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5" fillId="17" borderId="2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/>
    <xf numFmtId="14" fontId="4" fillId="0" borderId="1" xfId="0" applyNumberFormat="1" applyFont="1" applyFill="1" applyBorder="1" applyAlignment="1"/>
    <xf numFmtId="14" fontId="4" fillId="13" borderId="1" xfId="0" applyNumberFormat="1" applyFont="1" applyFill="1" applyBorder="1" applyAlignment="1">
      <alignment horizontal="center"/>
    </xf>
    <xf numFmtId="14" fontId="4" fillId="17" borderId="7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17" borderId="1" xfId="0" applyNumberFormat="1" applyFont="1" applyFill="1" applyBorder="1" applyAlignment="1">
      <alignment horizontal="center"/>
    </xf>
    <xf numFmtId="1" fontId="0" fillId="17" borderId="7" xfId="0" applyNumberFormat="1" applyFill="1" applyBorder="1" applyAlignment="1">
      <alignment horizontal="center"/>
    </xf>
    <xf numFmtId="1" fontId="5" fillId="5" borderId="20" xfId="0" applyNumberFormat="1" applyFont="1" applyFill="1" applyBorder="1" applyAlignment="1">
      <alignment horizontal="center"/>
    </xf>
    <xf numFmtId="1" fontId="4" fillId="17" borderId="20" xfId="0" applyNumberFormat="1" applyFont="1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1" fontId="5" fillId="17" borderId="0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17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3" xfId="0" applyBorder="1"/>
    <xf numFmtId="0" fontId="0" fillId="13" borderId="30" xfId="0" applyFill="1" applyBorder="1"/>
    <xf numFmtId="0" fontId="0" fillId="13" borderId="23" xfId="0" applyFill="1" applyBorder="1"/>
    <xf numFmtId="164" fontId="0" fillId="0" borderId="34" xfId="0" applyNumberFormat="1" applyBorder="1" applyAlignment="1">
      <alignment horizontal="center"/>
    </xf>
    <xf numFmtId="14" fontId="0" fillId="0" borderId="39" xfId="0" applyNumberForma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4" xfId="0" applyNumberFormat="1" applyBorder="1" applyAlignment="1">
      <alignment horizontal="center" wrapText="1"/>
    </xf>
    <xf numFmtId="14" fontId="1" fillId="0" borderId="39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30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2" xfId="0" applyBorder="1"/>
    <xf numFmtId="164" fontId="0" fillId="11" borderId="34" xfId="0" applyNumberFormat="1" applyFill="1" applyBorder="1" applyAlignment="1">
      <alignment horizontal="center"/>
    </xf>
    <xf numFmtId="14" fontId="1" fillId="11" borderId="39" xfId="0" applyNumberFormat="1" applyFont="1" applyFill="1" applyBorder="1" applyAlignment="1">
      <alignment horizontal="center"/>
    </xf>
    <xf numFmtId="14" fontId="0" fillId="11" borderId="39" xfId="0" applyNumberFormat="1" applyFill="1" applyBorder="1" applyAlignment="1">
      <alignment horizontal="center"/>
    </xf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164" fontId="0" fillId="11" borderId="7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/>
    <xf numFmtId="2" fontId="0" fillId="0" borderId="1" xfId="0" applyNumberFormat="1" applyFill="1" applyBorder="1" applyAlignment="1"/>
    <xf numFmtId="2" fontId="0" fillId="13" borderId="2" xfId="0" applyNumberFormat="1" applyFill="1" applyBorder="1" applyAlignment="1">
      <alignment horizontal="center"/>
    </xf>
    <xf numFmtId="2" fontId="5" fillId="17" borderId="0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17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5" fillId="5" borderId="20" xfId="0" applyNumberFormat="1" applyFont="1" applyFill="1" applyBorder="1" applyAlignment="1">
      <alignment horizontal="center"/>
    </xf>
    <xf numFmtId="2" fontId="0" fillId="17" borderId="3" xfId="0" applyNumberFormat="1" applyFill="1" applyBorder="1" applyAlignment="1">
      <alignment horizontal="center"/>
    </xf>
    <xf numFmtId="2" fontId="4" fillId="17" borderId="20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quotePrefix="1" applyFont="1" applyBorder="1" applyAlignment="1">
      <alignment horizontal="center" vertical="center"/>
    </xf>
    <xf numFmtId="0" fontId="10" fillId="0" borderId="35" xfId="0" quotePrefix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14" fontId="1" fillId="11" borderId="0" xfId="0" applyNumberFormat="1" applyFont="1" applyFill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 wrapText="1"/>
    </xf>
    <xf numFmtId="14" fontId="0" fillId="0" borderId="54" xfId="0" applyNumberFormat="1" applyBorder="1" applyAlignment="1">
      <alignment horizontal="center" wrapText="1"/>
    </xf>
    <xf numFmtId="14" fontId="0" fillId="11" borderId="34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0" fillId="0" borderId="18" xfId="0" applyNumberFormat="1" applyBorder="1" applyAlignment="1">
      <alignment horizontal="center"/>
    </xf>
    <xf numFmtId="14" fontId="0" fillId="0" borderId="54" xfId="0" applyNumberFormat="1" applyBorder="1" applyAlignment="1">
      <alignment horizontal="center"/>
    </xf>
    <xf numFmtId="0" fontId="0" fillId="11" borderId="34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46" xfId="0" applyNumberFormat="1" applyBorder="1" applyAlignment="1">
      <alignment horizontal="center" vertical="top" wrapText="1"/>
    </xf>
    <xf numFmtId="14" fontId="0" fillId="0" borderId="55" xfId="0" applyNumberFormat="1" applyBorder="1" applyAlignment="1">
      <alignment horizontal="center" vertical="top" wrapText="1"/>
    </xf>
    <xf numFmtId="14" fontId="0" fillId="0" borderId="31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top" wrapText="1"/>
    </xf>
    <xf numFmtId="14" fontId="1" fillId="0" borderId="0" xfId="0" applyNumberFormat="1" applyFont="1"/>
    <xf numFmtId="0" fontId="12" fillId="0" borderId="0" xfId="0" applyFont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7" xfId="0" quotePrefix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4" fontId="13" fillId="0" borderId="0" xfId="0" applyNumberFormat="1" applyFont="1"/>
    <xf numFmtId="1" fontId="0" fillId="0" borderId="0" xfId="0" applyNumberFormat="1"/>
    <xf numFmtId="1" fontId="0" fillId="17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2" fontId="4" fillId="17" borderId="1" xfId="0" applyNumberFormat="1" applyFont="1" applyFill="1" applyBorder="1" applyAlignment="1">
      <alignment horizontal="center"/>
    </xf>
    <xf numFmtId="0" fontId="2" fillId="0" borderId="0" xfId="0" applyFont="1"/>
    <xf numFmtId="0" fontId="14" fillId="0" borderId="0" xfId="0" applyFont="1"/>
    <xf numFmtId="14" fontId="0" fillId="0" borderId="0" xfId="0" applyNumberFormat="1" applyBorder="1"/>
    <xf numFmtId="14" fontId="14" fillId="0" borderId="0" xfId="0" applyNumberFormat="1" applyFont="1" applyFill="1" applyBorder="1"/>
    <xf numFmtId="0" fontId="0" fillId="0" borderId="59" xfId="0" applyBorder="1"/>
    <xf numFmtId="0" fontId="0" fillId="0" borderId="25" xfId="0" applyBorder="1"/>
    <xf numFmtId="14" fontId="0" fillId="0" borderId="34" xfId="0" applyNumberFormat="1" applyBorder="1"/>
    <xf numFmtId="14" fontId="0" fillId="0" borderId="39" xfId="0" applyNumberFormat="1" applyBorder="1"/>
    <xf numFmtId="14" fontId="14" fillId="0" borderId="34" xfId="0" applyNumberFormat="1" applyFont="1" applyBorder="1"/>
    <xf numFmtId="14" fontId="14" fillId="0" borderId="34" xfId="0" applyNumberFormat="1" applyFont="1" applyFill="1" applyBorder="1"/>
    <xf numFmtId="14" fontId="14" fillId="0" borderId="39" xfId="0" applyNumberFormat="1" applyFont="1" applyFill="1" applyBorder="1"/>
    <xf numFmtId="14" fontId="0" fillId="0" borderId="35" xfId="0" applyNumberFormat="1" applyBorder="1"/>
    <xf numFmtId="14" fontId="0" fillId="0" borderId="40" xfId="0" applyNumberFormat="1" applyBorder="1"/>
    <xf numFmtId="14" fontId="14" fillId="0" borderId="0" xfId="0" applyNumberFormat="1" applyFont="1" applyBorder="1"/>
    <xf numFmtId="14" fontId="0" fillId="0" borderId="39" xfId="0" applyNumberFormat="1" applyFont="1" applyBorder="1"/>
    <xf numFmtId="14" fontId="0" fillId="13" borderId="34" xfId="0" applyNumberFormat="1" applyFill="1" applyBorder="1"/>
    <xf numFmtId="14" fontId="0" fillId="13" borderId="39" xfId="0" applyNumberFormat="1" applyFill="1" applyBorder="1"/>
    <xf numFmtId="2" fontId="0" fillId="0" borderId="0" xfId="0" applyNumberFormat="1" applyFill="1" applyBorder="1"/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4" fontId="0" fillId="13" borderId="55" xfId="0" applyNumberFormat="1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14" fontId="0" fillId="13" borderId="58" xfId="0" applyNumberFormat="1" applyFill="1" applyBorder="1" applyAlignment="1">
      <alignment horizontal="center"/>
    </xf>
    <xf numFmtId="0" fontId="0" fillId="13" borderId="53" xfId="0" applyFill="1" applyBorder="1" applyAlignment="1">
      <alignment horizontal="center"/>
    </xf>
    <xf numFmtId="14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13" borderId="51" xfId="0" applyNumberForma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14" fontId="0" fillId="13" borderId="52" xfId="0" applyNumberFormat="1" applyFill="1" applyBorder="1" applyAlignment="1">
      <alignment horizontal="center"/>
    </xf>
    <xf numFmtId="14" fontId="0" fillId="13" borderId="36" xfId="0" applyNumberFormat="1" applyFill="1" applyBorder="1" applyAlignment="1">
      <alignment horizontal="center"/>
    </xf>
    <xf numFmtId="14" fontId="0" fillId="13" borderId="4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 textRotation="90" wrapText="1"/>
    </xf>
    <xf numFmtId="0" fontId="1" fillId="16" borderId="11" xfId="0" applyFont="1" applyFill="1" applyBorder="1" applyAlignment="1">
      <alignment horizontal="center" vertical="center" textRotation="90" wrapText="1"/>
    </xf>
    <xf numFmtId="0" fontId="1" fillId="16" borderId="21" xfId="0" applyFont="1" applyFill="1" applyBorder="1" applyAlignment="1">
      <alignment horizontal="center" vertical="center" textRotation="90" wrapText="1"/>
    </xf>
    <xf numFmtId="0" fontId="1" fillId="12" borderId="26" xfId="0" applyFont="1" applyFill="1" applyBorder="1" applyAlignment="1">
      <alignment horizontal="center" vertical="center" textRotation="90" wrapText="1"/>
    </xf>
    <xf numFmtId="0" fontId="1" fillId="12" borderId="11" xfId="0" applyFont="1" applyFill="1" applyBorder="1" applyAlignment="1">
      <alignment horizontal="center" vertical="center" textRotation="90" wrapText="1"/>
    </xf>
    <xf numFmtId="0" fontId="1" fillId="12" borderId="21" xfId="0" applyFont="1" applyFill="1" applyBorder="1" applyAlignment="1">
      <alignment horizontal="center" vertical="center" textRotation="90" wrapText="1"/>
    </xf>
    <xf numFmtId="0" fontId="1" fillId="15" borderId="2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textRotation="90" wrapText="1"/>
    </xf>
    <xf numFmtId="0" fontId="1" fillId="8" borderId="22" xfId="0" applyFont="1" applyFill="1" applyBorder="1" applyAlignment="1">
      <alignment horizontal="center" textRotation="90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14" borderId="26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textRotation="90" wrapText="1"/>
    </xf>
    <xf numFmtId="0" fontId="1" fillId="14" borderId="21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0" fillId="14" borderId="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16" borderId="1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12" borderId="18" xfId="0" applyFont="1" applyFill="1" applyBorder="1" applyAlignment="1">
      <alignment horizontal="center" vertical="center" textRotation="90" wrapText="1"/>
    </xf>
    <xf numFmtId="0" fontId="1" fillId="15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textRotation="90" wrapText="1"/>
    </xf>
    <xf numFmtId="0" fontId="1" fillId="8" borderId="18" xfId="0" applyFont="1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textRotation="90" wrapText="1"/>
    </xf>
    <xf numFmtId="0" fontId="1" fillId="14" borderId="18" xfId="0" applyFont="1" applyFill="1" applyBorder="1" applyAlignment="1">
      <alignment horizontal="center" vertical="center" textRotation="90" wrapText="1"/>
    </xf>
    <xf numFmtId="0" fontId="0" fillId="14" borderId="22" xfId="0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12" borderId="5" xfId="0" applyFont="1" applyFill="1" applyBorder="1" applyAlignment="1">
      <alignment horizontal="center" vertical="center" textRotation="90" wrapText="1"/>
    </xf>
    <xf numFmtId="0" fontId="0" fillId="5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15" borderId="5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14" borderId="5" xfId="0" applyFont="1" applyFill="1" applyBorder="1" applyAlignment="1">
      <alignment horizontal="center" vertical="center" textRotation="90" wrapText="1"/>
    </xf>
    <xf numFmtId="0" fontId="0" fillId="14" borderId="3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4" fontId="0" fillId="18" borderId="34" xfId="0" applyNumberFormat="1" applyFill="1" applyBorder="1"/>
    <xf numFmtId="14" fontId="0" fillId="0" borderId="34" xfId="0" applyNumberFormat="1" applyFont="1" applyBorder="1"/>
    <xf numFmtId="14" fontId="0" fillId="0" borderId="34" xfId="0" applyNumberFormat="1" applyFill="1" applyBorder="1"/>
    <xf numFmtId="14" fontId="0" fillId="12" borderId="34" xfId="0" applyNumberFormat="1" applyFill="1" applyBorder="1"/>
    <xf numFmtId="0" fontId="16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" fillId="0" borderId="34" xfId="0" applyNumberFormat="1" applyFont="1" applyBorder="1"/>
    <xf numFmtId="14" fontId="1" fillId="0" borderId="0" xfId="0" applyNumberFormat="1" applyFont="1" applyBorder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CCCC"/>
      <color rgb="FFFFFFCC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lissa Bashir" id="{966DA0AF-8179-4413-BA94-5FD5216567DE}" userId="S::MBashir@urbn.com::57e0da91-7469-44ae-bcda-f374161918b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4" dT="2021-03-07T12:15:42.15" personId="{966DA0AF-8179-4413-BA94-5FD5216567DE}" id="{29C25C6C-CD57-48E3-90A1-D5D461B4A83E}">
    <text>to avoid x mas week</text>
  </threadedComment>
  <threadedComment ref="K41" dT="2021-03-07T12:14:02.07" personId="{966DA0AF-8179-4413-BA94-5FD5216567DE}" id="{7F020130-4359-4CE7-BECD-C9E3C1FC3ABE}">
    <text>to avoid memorial day</text>
  </threadedComment>
  <threadedComment ref="N41" dT="2021-03-07T12:14:30.40" personId="{966DA0AF-8179-4413-BA94-5FD5216567DE}" id="{65DE20ED-1EF1-447F-948C-C252F8800081}">
    <text>to avoid thanksgivivng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15" dT="2021-05-24T14:22:10.22" personId="{966DA0AF-8179-4413-BA94-5FD5216567DE}" id="{316599ED-70B0-45AB-8775-E46A2365378E}">
    <text>DO WE NEED 2 WEEKS ON THESE CLAASES BETWEEN SR AND IR</text>
  </threadedComment>
  <threadedComment ref="O36" dT="2021-03-07T12:15:42.15" personId="{966DA0AF-8179-4413-BA94-5FD5216567DE}" id="{4691C20E-0F9D-4ACD-9FBA-B375EBCA3AB3}">
    <text>to avoid x mas week</text>
  </threadedComment>
  <threadedComment ref="J44" dT="2021-03-07T12:14:02.07" personId="{966DA0AF-8179-4413-BA94-5FD5216567DE}" id="{9D993F88-67DB-454B-B25A-6CCFF4EEBE74}">
    <text>to avoid memorial day</text>
  </threadedComment>
  <threadedComment ref="O44" dT="2021-03-07T12:14:30.40" personId="{966DA0AF-8179-4413-BA94-5FD5216567DE}" id="{A71B898F-30E4-425B-A381-9F9B1DD1E337}">
    <text>to avoid thanksgivivng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C3FC-745E-402D-B868-017F2E8EA347}">
  <dimension ref="A1:X52"/>
  <sheetViews>
    <sheetView tabSelected="1" topLeftCell="C17" workbookViewId="0">
      <selection activeCell="R45" sqref="R45"/>
    </sheetView>
  </sheetViews>
  <sheetFormatPr defaultRowHeight="15" x14ac:dyDescent="0.25"/>
  <cols>
    <col min="1" max="1" width="10.85546875" style="446" hidden="1" customWidth="1"/>
    <col min="2" max="2" width="11.7109375" style="446" hidden="1" customWidth="1"/>
    <col min="3" max="3" width="48.7109375" bestFit="1" customWidth="1"/>
    <col min="4" max="4" width="12.42578125" style="449" hidden="1" customWidth="1"/>
    <col min="5" max="5" width="12.5703125" style="449" hidden="1" customWidth="1"/>
    <col min="6" max="6" width="13.5703125" style="450" hidden="1" customWidth="1"/>
    <col min="7" max="7" width="11.28515625" customWidth="1"/>
    <col min="8" max="8" width="11.7109375" customWidth="1"/>
    <col min="9" max="10" width="11.7109375" hidden="1" customWidth="1"/>
    <col min="11" max="11" width="9.140625" hidden="1" customWidth="1"/>
    <col min="12" max="12" width="11.28515625" bestFit="1" customWidth="1"/>
    <col min="13" max="13" width="11.7109375" bestFit="1" customWidth="1"/>
    <col min="14" max="14" width="0" hidden="1" customWidth="1"/>
    <col min="15" max="15" width="17" customWidth="1"/>
    <col min="16" max="16" width="21.85546875" customWidth="1"/>
    <col min="17" max="17" width="0" hidden="1" customWidth="1"/>
    <col min="18" max="18" width="11.28515625" bestFit="1" customWidth="1"/>
    <col min="19" max="19" width="11.7109375" bestFit="1" customWidth="1"/>
    <col min="20" max="20" width="11.28515625" bestFit="1" customWidth="1"/>
    <col min="21" max="21" width="11.7109375" bestFit="1" customWidth="1"/>
    <col min="22" max="22" width="9.7109375" style="586" bestFit="1" customWidth="1"/>
    <col min="23" max="23" width="10" bestFit="1" customWidth="1"/>
  </cols>
  <sheetData>
    <row r="1" spans="1:21" x14ac:dyDescent="0.25">
      <c r="G1" s="470" t="s">
        <v>276</v>
      </c>
      <c r="H1" s="471"/>
      <c r="I1" s="1"/>
      <c r="J1" s="1"/>
      <c r="L1" s="470" t="s">
        <v>277</v>
      </c>
      <c r="M1" s="471"/>
      <c r="O1" s="470" t="s">
        <v>279</v>
      </c>
      <c r="P1" s="471"/>
      <c r="R1" s="470" t="s">
        <v>297</v>
      </c>
      <c r="S1" s="471"/>
      <c r="T1" s="470" t="s">
        <v>306</v>
      </c>
      <c r="U1" s="471"/>
    </row>
    <row r="2" spans="1:21" x14ac:dyDescent="0.25">
      <c r="G2" s="456" t="s">
        <v>265</v>
      </c>
      <c r="H2" s="457"/>
      <c r="L2" s="456" t="s">
        <v>265</v>
      </c>
      <c r="M2" s="457"/>
      <c r="O2" s="456" t="s">
        <v>265</v>
      </c>
      <c r="P2" s="457"/>
      <c r="R2" s="456" t="s">
        <v>265</v>
      </c>
      <c r="S2" s="457"/>
      <c r="T2" s="456"/>
      <c r="U2" s="457"/>
    </row>
    <row r="3" spans="1:21" ht="34.5" customHeight="1" x14ac:dyDescent="0.25">
      <c r="G3" s="456"/>
      <c r="H3" s="457"/>
      <c r="L3" s="456" t="s">
        <v>285</v>
      </c>
      <c r="M3" s="457"/>
      <c r="O3" s="472" t="s">
        <v>298</v>
      </c>
      <c r="P3" s="473"/>
      <c r="R3" s="456"/>
      <c r="S3" s="457"/>
      <c r="T3" s="456"/>
      <c r="U3" s="457"/>
    </row>
    <row r="4" spans="1:21" ht="30" x14ac:dyDescent="0.25">
      <c r="A4" s="446" t="s">
        <v>299</v>
      </c>
      <c r="B4" s="446" t="s">
        <v>267</v>
      </c>
      <c r="D4" s="449" t="s">
        <v>266</v>
      </c>
      <c r="E4" s="449" t="s">
        <v>282</v>
      </c>
      <c r="F4" s="450" t="s">
        <v>283</v>
      </c>
      <c r="G4" s="456" t="s">
        <v>266</v>
      </c>
      <c r="H4" s="457" t="s">
        <v>267</v>
      </c>
      <c r="L4" s="456" t="s">
        <v>266</v>
      </c>
      <c r="M4" s="457" t="s">
        <v>267</v>
      </c>
      <c r="O4" s="456" t="s">
        <v>266</v>
      </c>
      <c r="P4" s="457" t="s">
        <v>267</v>
      </c>
      <c r="R4" s="456" t="s">
        <v>266</v>
      </c>
      <c r="S4" s="457" t="s">
        <v>267</v>
      </c>
      <c r="T4" s="456" t="s">
        <v>266</v>
      </c>
      <c r="U4" s="457" t="s">
        <v>267</v>
      </c>
    </row>
    <row r="5" spans="1:21" x14ac:dyDescent="0.25">
      <c r="A5" s="446">
        <v>0</v>
      </c>
      <c r="B5" s="446">
        <v>0</v>
      </c>
      <c r="C5" t="s">
        <v>81</v>
      </c>
      <c r="G5" s="458">
        <v>44597</v>
      </c>
      <c r="H5" s="459">
        <v>44597</v>
      </c>
      <c r="I5" s="454"/>
      <c r="J5" s="454"/>
      <c r="L5" s="458">
        <v>44656</v>
      </c>
      <c r="M5" s="459">
        <v>44656</v>
      </c>
      <c r="O5" s="458">
        <v>44717</v>
      </c>
      <c r="P5" s="459">
        <v>44717</v>
      </c>
      <c r="R5" s="458">
        <v>44778</v>
      </c>
      <c r="S5" s="459">
        <v>44778</v>
      </c>
      <c r="T5" s="458">
        <v>44839</v>
      </c>
      <c r="U5" s="459">
        <v>44839</v>
      </c>
    </row>
    <row r="6" spans="1:21" x14ac:dyDescent="0.25">
      <c r="A6" s="446">
        <f>(L5-L6)/7</f>
        <v>3</v>
      </c>
      <c r="B6" s="446">
        <f>(M5-M6)/7</f>
        <v>3</v>
      </c>
      <c r="C6" t="s">
        <v>3</v>
      </c>
      <c r="G6" s="458">
        <f>G5-16</f>
        <v>44581</v>
      </c>
      <c r="H6" s="459">
        <f>H5-16</f>
        <v>44581</v>
      </c>
      <c r="I6" s="454"/>
      <c r="J6" s="454"/>
      <c r="L6" s="458">
        <f>L5-21</f>
        <v>44635</v>
      </c>
      <c r="M6" s="459">
        <f>M5-21</f>
        <v>44635</v>
      </c>
      <c r="O6" s="458">
        <f>O5-14</f>
        <v>44703</v>
      </c>
      <c r="P6" s="459">
        <f>P5-14</f>
        <v>44703</v>
      </c>
      <c r="R6" s="458">
        <f>R5-17</f>
        <v>44761</v>
      </c>
      <c r="S6" s="459">
        <f>S5-15</f>
        <v>44763</v>
      </c>
      <c r="T6" s="458">
        <f>T5-17</f>
        <v>44822</v>
      </c>
      <c r="U6" s="459">
        <f>U5-15</f>
        <v>44824</v>
      </c>
    </row>
    <row r="7" spans="1:21" x14ac:dyDescent="0.25">
      <c r="A7" s="446">
        <f>(G5-G7)/7</f>
        <v>16.857142857142858</v>
      </c>
      <c r="B7" s="446">
        <f>(H5-H7)/7</f>
        <v>13.714285714285714</v>
      </c>
      <c r="C7" t="s">
        <v>247</v>
      </c>
      <c r="D7" s="449">
        <f>(G5-G7)/7</f>
        <v>16.857142857142858</v>
      </c>
      <c r="E7" s="449">
        <f>(H5-H7)/7</f>
        <v>13.714285714285714</v>
      </c>
      <c r="F7" s="450">
        <f>AVERAGE(D7:E7)</f>
        <v>15.285714285714285</v>
      </c>
      <c r="G7" s="458">
        <f>G6-102</f>
        <v>44479</v>
      </c>
      <c r="H7" s="459">
        <f>H6-80</f>
        <v>44501</v>
      </c>
      <c r="I7" s="449">
        <f>(L5-L7)/7</f>
        <v>18</v>
      </c>
      <c r="J7" s="449">
        <f>(M5-M7)/7</f>
        <v>15.142857142857142</v>
      </c>
      <c r="K7" s="446">
        <f>AVERAGE(I7:J7)</f>
        <v>16.571428571428569</v>
      </c>
      <c r="L7" s="458">
        <f>L6-105</f>
        <v>44530</v>
      </c>
      <c r="M7" s="459">
        <f>M6-85</f>
        <v>44550</v>
      </c>
      <c r="O7" s="458">
        <f>O6-120</f>
        <v>44583</v>
      </c>
      <c r="P7" s="459">
        <f>P6-90</f>
        <v>44613</v>
      </c>
      <c r="R7" s="458">
        <f>R6-103</f>
        <v>44658</v>
      </c>
      <c r="S7" s="459">
        <f>S6-82</f>
        <v>44681</v>
      </c>
      <c r="T7" s="458">
        <f>T6-103</f>
        <v>44719</v>
      </c>
      <c r="U7" s="459">
        <f>U6-80</f>
        <v>44744</v>
      </c>
    </row>
    <row r="8" spans="1:21" x14ac:dyDescent="0.25">
      <c r="A8" s="446">
        <f>(L5-L8)/7</f>
        <v>21</v>
      </c>
      <c r="B8" s="446">
        <f>(M5-M8)/7</f>
        <v>19.142857142857142</v>
      </c>
      <c r="C8" t="s">
        <v>278</v>
      </c>
      <c r="G8" s="458"/>
      <c r="H8" s="459"/>
      <c r="I8" s="454"/>
      <c r="J8" s="454"/>
      <c r="L8" s="458">
        <f>L7-21</f>
        <v>44509</v>
      </c>
      <c r="M8" s="459">
        <f>M7-28</f>
        <v>44522</v>
      </c>
      <c r="O8" s="467">
        <f>O7-15</f>
        <v>44568</v>
      </c>
      <c r="P8" s="468">
        <f>P7-45</f>
        <v>44568</v>
      </c>
      <c r="R8" s="458"/>
      <c r="S8" s="459"/>
      <c r="T8" s="458"/>
      <c r="U8" s="459"/>
    </row>
    <row r="9" spans="1:21" x14ac:dyDescent="0.25">
      <c r="A9" s="446">
        <f>(L5-L9)/7</f>
        <v>18.714285714285715</v>
      </c>
      <c r="B9" s="446">
        <f>(M5-M9)/7</f>
        <v>15.857142857142858</v>
      </c>
      <c r="C9" t="s">
        <v>264</v>
      </c>
      <c r="G9" s="458">
        <f>G17+7</f>
        <v>44477</v>
      </c>
      <c r="H9" s="459">
        <f>H17+7</f>
        <v>44496</v>
      </c>
      <c r="I9" s="454"/>
      <c r="J9" s="454"/>
      <c r="L9" s="458">
        <f>L17+7</f>
        <v>44525</v>
      </c>
      <c r="M9" s="459">
        <f>M17+7</f>
        <v>44545</v>
      </c>
      <c r="O9" s="458">
        <f>O17+7</f>
        <v>44582</v>
      </c>
      <c r="P9" s="459">
        <f>P17+7</f>
        <v>44608</v>
      </c>
      <c r="R9" s="458">
        <f>R17+7</f>
        <v>44653</v>
      </c>
      <c r="S9" s="459">
        <f>S17+7</f>
        <v>44676</v>
      </c>
      <c r="T9" s="458">
        <f>T17+7</f>
        <v>44714</v>
      </c>
      <c r="U9" s="459">
        <f>U17+7</f>
        <v>44739</v>
      </c>
    </row>
    <row r="10" spans="1:21" x14ac:dyDescent="0.25">
      <c r="B10" s="446">
        <f>(M5-M10)/7</f>
        <v>15.857142857142858</v>
      </c>
      <c r="C10" t="s">
        <v>211</v>
      </c>
      <c r="E10" s="449">
        <f>(H5-H10)/7</f>
        <v>14.428571428571429</v>
      </c>
      <c r="F10" s="450">
        <f>AVERAGE(D10:E10)</f>
        <v>14.428571428571429</v>
      </c>
      <c r="G10" s="460">
        <f>G7-2</f>
        <v>44477</v>
      </c>
      <c r="H10" s="459">
        <f>H7-5</f>
        <v>44496</v>
      </c>
      <c r="I10" s="454"/>
      <c r="J10" s="449">
        <f>(M5-M10)/7</f>
        <v>15.857142857142858</v>
      </c>
      <c r="K10" s="450">
        <f>AVERAGE(I10:J10)</f>
        <v>15.857142857142858</v>
      </c>
      <c r="L10" s="460">
        <f>L7-5</f>
        <v>44525</v>
      </c>
      <c r="M10" s="459">
        <f>M7-5</f>
        <v>44545</v>
      </c>
      <c r="O10" s="460">
        <f>O7-5</f>
        <v>44578</v>
      </c>
      <c r="P10" s="459">
        <f>P7-5</f>
        <v>44608</v>
      </c>
      <c r="R10" s="458">
        <f>R7-5</f>
        <v>44653</v>
      </c>
      <c r="S10" s="459">
        <f>S7-5</f>
        <v>44676</v>
      </c>
      <c r="T10" s="458">
        <f>T7-5</f>
        <v>44714</v>
      </c>
      <c r="U10" s="459">
        <f>U7-5</f>
        <v>44739</v>
      </c>
    </row>
    <row r="11" spans="1:21" x14ac:dyDescent="0.25">
      <c r="A11" s="446">
        <f>(L5-L11)/7</f>
        <v>18.714285714285715</v>
      </c>
      <c r="B11" s="446">
        <f>(L5-M11)/7</f>
        <v>15.857142857142858</v>
      </c>
      <c r="C11" t="s">
        <v>262</v>
      </c>
      <c r="G11" s="458">
        <f>G10</f>
        <v>44477</v>
      </c>
      <c r="H11" s="459">
        <f>H10</f>
        <v>44496</v>
      </c>
      <c r="I11" s="454"/>
      <c r="J11" s="454"/>
      <c r="L11" s="458">
        <f>L10</f>
        <v>44525</v>
      </c>
      <c r="M11" s="459">
        <f>M10</f>
        <v>44545</v>
      </c>
      <c r="O11" s="458">
        <f>O10</f>
        <v>44578</v>
      </c>
      <c r="P11" s="459">
        <f>P10</f>
        <v>44608</v>
      </c>
      <c r="R11" s="458">
        <f>R10</f>
        <v>44653</v>
      </c>
      <c r="S11" s="459">
        <f>S10</f>
        <v>44676</v>
      </c>
      <c r="T11" s="458">
        <f>T10</f>
        <v>44714</v>
      </c>
      <c r="U11" s="459">
        <f>U10</f>
        <v>44739</v>
      </c>
    </row>
    <row r="12" spans="1:21" x14ac:dyDescent="0.25">
      <c r="A12" s="446">
        <f>(L5-L12)/7</f>
        <v>19.142857142857142</v>
      </c>
      <c r="C12" t="s">
        <v>296</v>
      </c>
      <c r="G12" s="458">
        <f>G10-3</f>
        <v>44474</v>
      </c>
      <c r="H12" s="459">
        <f>H10-3</f>
        <v>44493</v>
      </c>
      <c r="I12" s="454"/>
      <c r="J12" s="454"/>
      <c r="L12" s="577">
        <f>L10-3</f>
        <v>44522</v>
      </c>
      <c r="M12" s="459">
        <f>M10-3</f>
        <v>44542</v>
      </c>
      <c r="O12" s="458">
        <f>O10-2</f>
        <v>44576</v>
      </c>
      <c r="P12" s="459">
        <f>P10-3</f>
        <v>44605</v>
      </c>
      <c r="R12" s="458">
        <f>R10-3</f>
        <v>44650</v>
      </c>
      <c r="S12" s="459">
        <f>S10-3</f>
        <v>44673</v>
      </c>
      <c r="T12" s="458">
        <f>T10-3</f>
        <v>44711</v>
      </c>
      <c r="U12" s="459">
        <f>U10-3</f>
        <v>44736</v>
      </c>
    </row>
    <row r="13" spans="1:21" x14ac:dyDescent="0.25">
      <c r="B13" s="446">
        <f>(M5-M13)/7</f>
        <v>16</v>
      </c>
      <c r="C13" t="s">
        <v>248</v>
      </c>
      <c r="G13" s="460">
        <f>G10-1</f>
        <v>44476</v>
      </c>
      <c r="H13" s="466">
        <f>H10-1</f>
        <v>44495</v>
      </c>
      <c r="I13" s="465"/>
      <c r="J13" s="465"/>
      <c r="K13" s="453"/>
      <c r="L13" s="460">
        <f>L10-1</f>
        <v>44524</v>
      </c>
      <c r="M13" s="466">
        <f>M10-1</f>
        <v>44544</v>
      </c>
      <c r="N13" s="453"/>
      <c r="O13" s="460">
        <f>O10-1</f>
        <v>44577</v>
      </c>
      <c r="P13" s="466">
        <f>P10-1</f>
        <v>44607</v>
      </c>
      <c r="Q13" s="453"/>
      <c r="R13" s="460">
        <f>R10-1</f>
        <v>44652</v>
      </c>
      <c r="S13" s="466">
        <f>S10-1</f>
        <v>44675</v>
      </c>
      <c r="T13" s="460">
        <f>T10-1</f>
        <v>44713</v>
      </c>
      <c r="U13" s="466">
        <f>U10-1</f>
        <v>44738</v>
      </c>
    </row>
    <row r="14" spans="1:21" x14ac:dyDescent="0.25">
      <c r="B14" s="446">
        <f>(M5-M14)/7</f>
        <v>16.142857142857142</v>
      </c>
      <c r="C14" t="s">
        <v>249</v>
      </c>
      <c r="G14" s="460">
        <f>G13-1</f>
        <v>44475</v>
      </c>
      <c r="H14" s="466">
        <f>H13-1</f>
        <v>44494</v>
      </c>
      <c r="I14" s="465"/>
      <c r="J14" s="465"/>
      <c r="K14" s="453"/>
      <c r="L14" s="460">
        <f>L13-1</f>
        <v>44523</v>
      </c>
      <c r="M14" s="466">
        <f>M13-1</f>
        <v>44543</v>
      </c>
      <c r="N14" s="453"/>
      <c r="O14" s="460">
        <f>O13-1</f>
        <v>44576</v>
      </c>
      <c r="P14" s="466">
        <f>P13-1</f>
        <v>44606</v>
      </c>
      <c r="Q14" s="453"/>
      <c r="R14" s="460">
        <f>R13-1</f>
        <v>44651</v>
      </c>
      <c r="S14" s="466">
        <f>S13-1</f>
        <v>44674</v>
      </c>
      <c r="T14" s="460">
        <f>T13-1</f>
        <v>44712</v>
      </c>
      <c r="U14" s="466">
        <f>U13-1</f>
        <v>44737</v>
      </c>
    </row>
    <row r="15" spans="1:21" x14ac:dyDescent="0.25">
      <c r="C15" t="s">
        <v>250</v>
      </c>
      <c r="G15" s="458">
        <f>G14-1</f>
        <v>44474</v>
      </c>
      <c r="H15" s="459">
        <f>H14-1</f>
        <v>44493</v>
      </c>
      <c r="I15" s="454"/>
      <c r="J15" s="454"/>
      <c r="L15" s="458">
        <f>L14-1</f>
        <v>44522</v>
      </c>
      <c r="M15" s="459">
        <f>M14-1</f>
        <v>44542</v>
      </c>
      <c r="O15" s="458">
        <f>O14-1</f>
        <v>44575</v>
      </c>
      <c r="P15" s="459">
        <f>P14-1</f>
        <v>44605</v>
      </c>
      <c r="R15" s="458">
        <f>R14-1</f>
        <v>44650</v>
      </c>
      <c r="S15" s="459">
        <f>S14-1</f>
        <v>44673</v>
      </c>
      <c r="T15" s="458">
        <f>T14-1</f>
        <v>44711</v>
      </c>
      <c r="U15" s="459">
        <f>U14-1</f>
        <v>44736</v>
      </c>
    </row>
    <row r="16" spans="1:21" x14ac:dyDescent="0.25">
      <c r="A16" s="446">
        <f>(L5-L16)/7</f>
        <v>19.571428571428573</v>
      </c>
      <c r="B16" s="446">
        <f>(M5-M16)/7</f>
        <v>16.714285714285715</v>
      </c>
      <c r="C16" t="s">
        <v>288</v>
      </c>
      <c r="G16" s="458">
        <f>G14-4</f>
        <v>44471</v>
      </c>
      <c r="H16" s="459">
        <f>H14-4</f>
        <v>44490</v>
      </c>
      <c r="I16" s="454"/>
      <c r="J16" s="454"/>
      <c r="L16" s="458">
        <f>L14-4</f>
        <v>44519</v>
      </c>
      <c r="M16" s="459">
        <f>M14-4</f>
        <v>44539</v>
      </c>
      <c r="O16" s="458">
        <f>O14-0</f>
        <v>44576</v>
      </c>
      <c r="P16" s="459">
        <f>P14-4</f>
        <v>44602</v>
      </c>
      <c r="R16" s="458">
        <f>R14-4</f>
        <v>44647</v>
      </c>
      <c r="S16" s="459">
        <f>S14-4</f>
        <v>44670</v>
      </c>
      <c r="T16" s="458">
        <f>T14-4</f>
        <v>44708</v>
      </c>
      <c r="U16" s="459">
        <f>U14-4</f>
        <v>44733</v>
      </c>
    </row>
    <row r="17" spans="1:22" x14ac:dyDescent="0.25">
      <c r="A17" s="446">
        <f>(L5-L17)/7</f>
        <v>19.714285714285715</v>
      </c>
      <c r="B17" s="446">
        <f>(M5-M17)/7</f>
        <v>16.857142857142858</v>
      </c>
      <c r="C17" t="s">
        <v>289</v>
      </c>
      <c r="G17" s="458">
        <f t="shared" ref="G17:H20" si="0">G16-1</f>
        <v>44470</v>
      </c>
      <c r="H17" s="459">
        <f t="shared" si="0"/>
        <v>44489</v>
      </c>
      <c r="I17" s="454"/>
      <c r="J17" s="454"/>
      <c r="L17" s="574">
        <f>L16-1</f>
        <v>44518</v>
      </c>
      <c r="M17" s="459">
        <f t="shared" ref="L17:M20" si="1">M16-1</f>
        <v>44538</v>
      </c>
      <c r="O17" s="458">
        <f t="shared" ref="O17:P20" si="2">O16-1</f>
        <v>44575</v>
      </c>
      <c r="P17" s="459">
        <f t="shared" si="2"/>
        <v>44601</v>
      </c>
      <c r="R17" s="458">
        <f t="shared" ref="R17:S20" si="3">R16-1</f>
        <v>44646</v>
      </c>
      <c r="S17" s="459">
        <f t="shared" si="3"/>
        <v>44669</v>
      </c>
      <c r="T17" s="458">
        <f t="shared" ref="T17:U17" si="4">T16-1</f>
        <v>44707</v>
      </c>
      <c r="U17" s="459">
        <f t="shared" si="4"/>
        <v>44732</v>
      </c>
    </row>
    <row r="18" spans="1:22" x14ac:dyDescent="0.25">
      <c r="A18" s="446">
        <f>(L5-L18)/7</f>
        <v>19.857142857142858</v>
      </c>
      <c r="B18" s="446">
        <f>(M5-M18)/7</f>
        <v>17</v>
      </c>
      <c r="C18" t="s">
        <v>290</v>
      </c>
      <c r="G18" s="458">
        <f t="shared" si="0"/>
        <v>44469</v>
      </c>
      <c r="H18" s="459">
        <f t="shared" si="0"/>
        <v>44488</v>
      </c>
      <c r="I18" s="454"/>
      <c r="J18" s="454"/>
      <c r="L18" s="458">
        <f t="shared" si="1"/>
        <v>44517</v>
      </c>
      <c r="M18" s="459">
        <f t="shared" si="1"/>
        <v>44537</v>
      </c>
      <c r="O18" s="458">
        <f t="shared" si="2"/>
        <v>44574</v>
      </c>
      <c r="P18" s="459">
        <f t="shared" si="2"/>
        <v>44600</v>
      </c>
      <c r="R18" s="458">
        <f t="shared" si="3"/>
        <v>44645</v>
      </c>
      <c r="S18" s="459">
        <f t="shared" si="3"/>
        <v>44668</v>
      </c>
      <c r="T18" s="458">
        <f t="shared" ref="T18:U18" si="5">T17-1</f>
        <v>44706</v>
      </c>
      <c r="U18" s="459">
        <f t="shared" si="5"/>
        <v>44731</v>
      </c>
    </row>
    <row r="19" spans="1:22" x14ac:dyDescent="0.25">
      <c r="A19" s="446">
        <f>(L5-L19)/7</f>
        <v>20</v>
      </c>
      <c r="B19" s="446">
        <f>(M5-M19)/7</f>
        <v>17.142857142857142</v>
      </c>
      <c r="C19" t="s">
        <v>291</v>
      </c>
      <c r="G19" s="458">
        <f t="shared" si="0"/>
        <v>44468</v>
      </c>
      <c r="H19" s="459">
        <f t="shared" si="0"/>
        <v>44487</v>
      </c>
      <c r="I19" s="454"/>
      <c r="J19" s="454"/>
      <c r="L19" s="458">
        <f t="shared" si="1"/>
        <v>44516</v>
      </c>
      <c r="M19" s="459">
        <f t="shared" si="1"/>
        <v>44536</v>
      </c>
      <c r="O19" s="458">
        <f t="shared" si="2"/>
        <v>44573</v>
      </c>
      <c r="P19" s="459">
        <f t="shared" si="2"/>
        <v>44599</v>
      </c>
      <c r="R19" s="458">
        <f t="shared" si="3"/>
        <v>44644</v>
      </c>
      <c r="S19" s="459">
        <f t="shared" si="3"/>
        <v>44667</v>
      </c>
      <c r="T19" s="458">
        <f t="shared" ref="T19:U19" si="6">T18-1</f>
        <v>44705</v>
      </c>
      <c r="U19" s="459">
        <f t="shared" si="6"/>
        <v>44730</v>
      </c>
    </row>
    <row r="20" spans="1:22" x14ac:dyDescent="0.25">
      <c r="A20" s="446">
        <f>(L5-L20)/7</f>
        <v>20.142857142857142</v>
      </c>
      <c r="B20" s="446">
        <f>(M5-M20)/7</f>
        <v>17.285714285714285</v>
      </c>
      <c r="C20" t="s">
        <v>293</v>
      </c>
      <c r="G20" s="458">
        <f t="shared" si="0"/>
        <v>44467</v>
      </c>
      <c r="H20" s="459">
        <f t="shared" si="0"/>
        <v>44486</v>
      </c>
      <c r="I20" s="454"/>
      <c r="J20" s="454"/>
      <c r="L20" s="458">
        <f t="shared" si="1"/>
        <v>44515</v>
      </c>
      <c r="M20" s="459">
        <f t="shared" si="1"/>
        <v>44535</v>
      </c>
      <c r="O20" s="458">
        <f t="shared" si="2"/>
        <v>44572</v>
      </c>
      <c r="P20" s="459">
        <f t="shared" si="2"/>
        <v>44598</v>
      </c>
      <c r="R20" s="458">
        <f t="shared" si="3"/>
        <v>44643</v>
      </c>
      <c r="S20" s="459">
        <f t="shared" si="3"/>
        <v>44666</v>
      </c>
      <c r="T20" s="458">
        <f t="shared" ref="T20:U20" si="7">T19-1</f>
        <v>44704</v>
      </c>
      <c r="U20" s="459">
        <f t="shared" si="7"/>
        <v>44729</v>
      </c>
    </row>
    <row r="21" spans="1:22" x14ac:dyDescent="0.25">
      <c r="A21" s="446">
        <f>(L5-L21)/7</f>
        <v>20.571428571428573</v>
      </c>
      <c r="C21" t="s">
        <v>292</v>
      </c>
      <c r="G21" s="458">
        <f>G20-3</f>
        <v>44464</v>
      </c>
      <c r="H21" s="459">
        <f>H20-3</f>
        <v>44483</v>
      </c>
      <c r="I21" s="454"/>
      <c r="J21" s="454"/>
      <c r="L21" s="458">
        <f>L20-3</f>
        <v>44512</v>
      </c>
      <c r="M21" s="459">
        <f>M20-3</f>
        <v>44532</v>
      </c>
      <c r="O21" s="458">
        <f>O20-3</f>
        <v>44569</v>
      </c>
      <c r="P21" s="459">
        <f>P20-3</f>
        <v>44595</v>
      </c>
      <c r="R21" s="458">
        <f>R20-3</f>
        <v>44640</v>
      </c>
      <c r="S21" s="459">
        <f>S20-3</f>
        <v>44663</v>
      </c>
      <c r="T21" s="458">
        <f>T20-3</f>
        <v>44701</v>
      </c>
      <c r="U21" s="459">
        <f>U20-3</f>
        <v>44726</v>
      </c>
    </row>
    <row r="22" spans="1:22" x14ac:dyDescent="0.25">
      <c r="A22" s="446">
        <f>(L5-L22)/7</f>
        <v>20.571428571428573</v>
      </c>
      <c r="C22" t="s">
        <v>280</v>
      </c>
      <c r="G22" s="458">
        <f>G21</f>
        <v>44464</v>
      </c>
      <c r="H22" s="459">
        <f>H21</f>
        <v>44483</v>
      </c>
      <c r="I22" s="454"/>
      <c r="J22" s="454"/>
      <c r="L22" s="458">
        <f>L21</f>
        <v>44512</v>
      </c>
      <c r="M22" s="459">
        <f>M21</f>
        <v>44532</v>
      </c>
      <c r="O22" s="458">
        <f>O21</f>
        <v>44569</v>
      </c>
      <c r="P22" s="459">
        <f>P21</f>
        <v>44595</v>
      </c>
      <c r="R22" s="458">
        <f>R21</f>
        <v>44640</v>
      </c>
      <c r="S22" s="459">
        <f>S21</f>
        <v>44663</v>
      </c>
      <c r="T22" s="458">
        <f>T21</f>
        <v>44701</v>
      </c>
      <c r="U22" s="459">
        <f>U21</f>
        <v>44726</v>
      </c>
    </row>
    <row r="23" spans="1:22" x14ac:dyDescent="0.25">
      <c r="A23" s="446">
        <f>(L5-L23)/7</f>
        <v>20.714285714285715</v>
      </c>
      <c r="C23" t="s">
        <v>286</v>
      </c>
      <c r="D23" s="449">
        <f>(G5-G23)/7</f>
        <v>19.142857142857142</v>
      </c>
      <c r="E23" s="449">
        <f>(H5-H23)/7</f>
        <v>16.428571428571427</v>
      </c>
      <c r="F23" s="450">
        <f>AVERAGE(D23:E23)</f>
        <v>17.785714285714285</v>
      </c>
      <c r="G23" s="458">
        <f>G21-1</f>
        <v>44463</v>
      </c>
      <c r="H23" s="459">
        <f>H21-1</f>
        <v>44482</v>
      </c>
      <c r="I23" s="449">
        <f>(L5-L23)/7</f>
        <v>20.714285714285715</v>
      </c>
      <c r="J23" s="449">
        <f>(M5-M23)/7</f>
        <v>17.857142857142858</v>
      </c>
      <c r="K23" s="450">
        <f>AVERAGE(I23:J23)</f>
        <v>19.285714285714285</v>
      </c>
      <c r="L23" s="574">
        <f>L21-1</f>
        <v>44511</v>
      </c>
      <c r="M23" s="459">
        <f>M21-1</f>
        <v>44531</v>
      </c>
      <c r="O23" s="458">
        <f>O21-1</f>
        <v>44568</v>
      </c>
      <c r="P23" s="459">
        <f>P21-1</f>
        <v>44594</v>
      </c>
      <c r="R23" s="458">
        <f>R21-1</f>
        <v>44639</v>
      </c>
      <c r="S23" s="459">
        <f>S21-1</f>
        <v>44662</v>
      </c>
      <c r="T23" s="458">
        <f>T21-1</f>
        <v>44700</v>
      </c>
      <c r="U23" s="459">
        <f>U21-1</f>
        <v>44725</v>
      </c>
      <c r="V23" s="469"/>
    </row>
    <row r="24" spans="1:22" x14ac:dyDescent="0.25">
      <c r="A24" s="446">
        <f>(L5-L24)/7</f>
        <v>21.142857142857142</v>
      </c>
      <c r="C24" t="s">
        <v>263</v>
      </c>
      <c r="G24" s="458">
        <f>G23-3</f>
        <v>44460</v>
      </c>
      <c r="H24" s="459">
        <f>H23-3</f>
        <v>44479</v>
      </c>
      <c r="I24" s="454"/>
      <c r="J24" s="454"/>
      <c r="L24" s="458">
        <f>L23-3</f>
        <v>44508</v>
      </c>
      <c r="M24" s="459">
        <f>M23-3</f>
        <v>44528</v>
      </c>
      <c r="O24" s="458">
        <f>O23-3</f>
        <v>44565</v>
      </c>
      <c r="P24" s="459">
        <f>P23-3</f>
        <v>44591</v>
      </c>
      <c r="R24" s="458">
        <f>R23-3</f>
        <v>44636</v>
      </c>
      <c r="S24" s="459">
        <f>S23-3</f>
        <v>44659</v>
      </c>
      <c r="T24" s="458">
        <f>T23-3</f>
        <v>44697</v>
      </c>
      <c r="U24" s="459">
        <f>U23-3</f>
        <v>44722</v>
      </c>
    </row>
    <row r="25" spans="1:22" x14ac:dyDescent="0.25">
      <c r="C25" s="578" t="s">
        <v>303</v>
      </c>
      <c r="G25" s="458"/>
      <c r="H25" s="459"/>
      <c r="I25" s="454"/>
      <c r="J25" s="454"/>
      <c r="L25" s="458"/>
      <c r="M25" s="459"/>
      <c r="O25" s="458"/>
      <c r="P25" s="459"/>
      <c r="R25" s="458"/>
      <c r="S25" s="459"/>
      <c r="T25" s="458"/>
      <c r="U25" s="459"/>
    </row>
    <row r="26" spans="1:22" x14ac:dyDescent="0.25">
      <c r="A26" s="446">
        <f>(L5-L26)/7</f>
        <v>21.714285714285715</v>
      </c>
      <c r="C26" t="s">
        <v>287</v>
      </c>
      <c r="G26" s="458">
        <f>G23-7</f>
        <v>44456</v>
      </c>
      <c r="H26" s="459">
        <f>H23-7</f>
        <v>44475</v>
      </c>
      <c r="I26" s="454"/>
      <c r="J26" s="454"/>
      <c r="L26" s="458">
        <f>L23-7</f>
        <v>44504</v>
      </c>
      <c r="M26" s="459">
        <f>M23-7</f>
        <v>44524</v>
      </c>
      <c r="O26" s="458">
        <f>O23-7</f>
        <v>44561</v>
      </c>
      <c r="P26" s="459">
        <f>P23-7</f>
        <v>44587</v>
      </c>
      <c r="R26" s="458">
        <f>R23-7</f>
        <v>44632</v>
      </c>
      <c r="S26" s="459">
        <f>S23-7</f>
        <v>44655</v>
      </c>
      <c r="T26" s="458">
        <f>T23-7</f>
        <v>44693</v>
      </c>
      <c r="U26" s="459">
        <f>U23-7</f>
        <v>44718</v>
      </c>
    </row>
    <row r="27" spans="1:22" x14ac:dyDescent="0.25">
      <c r="A27" s="446">
        <f>(L5-L27)/7</f>
        <v>22.142857142857142</v>
      </c>
      <c r="C27" t="s">
        <v>294</v>
      </c>
      <c r="D27" s="449">
        <f>G23-G27</f>
        <v>10</v>
      </c>
      <c r="E27" s="449">
        <f>H23-H27</f>
        <v>10</v>
      </c>
      <c r="G27" s="458">
        <f>G23-10</f>
        <v>44453</v>
      </c>
      <c r="H27" s="459">
        <f>H23-10</f>
        <v>44472</v>
      </c>
      <c r="I27" s="454"/>
      <c r="J27" s="454"/>
      <c r="L27" s="458">
        <f>L23-10</f>
        <v>44501</v>
      </c>
      <c r="M27" s="459">
        <f>M23-10</f>
        <v>44521</v>
      </c>
      <c r="O27" s="458">
        <f>O23-15</f>
        <v>44553</v>
      </c>
      <c r="P27" s="459">
        <f>P23-15</f>
        <v>44579</v>
      </c>
      <c r="R27" s="458">
        <f>R23-10</f>
        <v>44629</v>
      </c>
      <c r="S27" s="459">
        <f>S23-10</f>
        <v>44652</v>
      </c>
      <c r="T27" s="458">
        <f>T23-10</f>
        <v>44690</v>
      </c>
      <c r="U27" s="459">
        <f>U23-10</f>
        <v>44715</v>
      </c>
    </row>
    <row r="28" spans="1:22" x14ac:dyDescent="0.25">
      <c r="A28" s="446">
        <f>(L5-L28)/7</f>
        <v>23.142857142857142</v>
      </c>
      <c r="C28" t="s">
        <v>295</v>
      </c>
      <c r="D28" s="449">
        <f>(G5-G28)/7</f>
        <v>21.571428571428573</v>
      </c>
      <c r="E28" s="449">
        <f>(H5-H28)/7</f>
        <v>18.857142857142858</v>
      </c>
      <c r="F28" s="450">
        <f>AVERAGE(D28:E29)</f>
        <v>21.464285714285715</v>
      </c>
      <c r="G28" s="458">
        <f>G24-14</f>
        <v>44446</v>
      </c>
      <c r="H28" s="459">
        <f>H24-14</f>
        <v>44465</v>
      </c>
      <c r="I28" s="454"/>
      <c r="J28" s="454"/>
      <c r="L28" s="458">
        <f>L24-14</f>
        <v>44494</v>
      </c>
      <c r="M28" s="459">
        <f>M24-14</f>
        <v>44514</v>
      </c>
      <c r="O28" s="458">
        <f>O24-14</f>
        <v>44551</v>
      </c>
      <c r="P28" s="459">
        <f>P24-14</f>
        <v>44577</v>
      </c>
      <c r="R28" s="458">
        <f>R24-14</f>
        <v>44622</v>
      </c>
      <c r="S28" s="459">
        <f>S24-14</f>
        <v>44645</v>
      </c>
      <c r="T28" s="458">
        <f>T24-14</f>
        <v>44683</v>
      </c>
      <c r="U28" s="459">
        <f>U24-14</f>
        <v>44708</v>
      </c>
    </row>
    <row r="29" spans="1:22" x14ac:dyDescent="0.25">
      <c r="A29" s="446">
        <f>(L5-L29)/7</f>
        <v>26.571428571428573</v>
      </c>
      <c r="C29" t="s">
        <v>271</v>
      </c>
      <c r="D29" s="449">
        <f>(G5-G29)/7</f>
        <v>23.571428571428573</v>
      </c>
      <c r="E29" s="449">
        <f>(H5-H29)/7</f>
        <v>21.857142857142858</v>
      </c>
      <c r="F29" s="450">
        <f>AVERAGE(D29:E29)</f>
        <v>22.714285714285715</v>
      </c>
      <c r="G29" s="458">
        <f>G27-21</f>
        <v>44432</v>
      </c>
      <c r="H29" s="459">
        <f>H27-28</f>
        <v>44444</v>
      </c>
      <c r="I29" s="449">
        <f>(L5-L29)/7</f>
        <v>26.571428571428573</v>
      </c>
      <c r="J29" s="449">
        <f>(M5-M29)/7</f>
        <v>23.285714285714285</v>
      </c>
      <c r="K29" s="450">
        <f>AVERAGE(I29:J29)</f>
        <v>24.928571428571431</v>
      </c>
      <c r="L29" s="458">
        <f>L27-31</f>
        <v>44470</v>
      </c>
      <c r="M29" s="459">
        <f>M27-28</f>
        <v>44493</v>
      </c>
      <c r="O29" s="458">
        <f>O27-28</f>
        <v>44525</v>
      </c>
      <c r="P29" s="459">
        <f>P27-28</f>
        <v>44551</v>
      </c>
      <c r="R29" s="458">
        <f>R27-28</f>
        <v>44601</v>
      </c>
      <c r="S29" s="459">
        <f>S27-28</f>
        <v>44624</v>
      </c>
      <c r="T29" s="458">
        <f>T27-28</f>
        <v>44662</v>
      </c>
      <c r="U29" s="459">
        <f>U27-28</f>
        <v>44687</v>
      </c>
    </row>
    <row r="30" spans="1:22" x14ac:dyDescent="0.25">
      <c r="C30" t="s">
        <v>270</v>
      </c>
      <c r="D30" s="449">
        <f>(G5-G30)/7</f>
        <v>24.571428571428573</v>
      </c>
      <c r="G30" s="458">
        <f>G29-7</f>
        <v>44425</v>
      </c>
      <c r="H30" s="459">
        <f>H29-7</f>
        <v>44437</v>
      </c>
      <c r="I30" s="454"/>
      <c r="J30" s="454"/>
      <c r="L30" s="458">
        <f>L29-4</f>
        <v>44466</v>
      </c>
      <c r="M30" s="459">
        <f>M29-7</f>
        <v>44486</v>
      </c>
      <c r="O30" s="458">
        <f>O29-7</f>
        <v>44518</v>
      </c>
      <c r="P30" s="459">
        <f>P29-7</f>
        <v>44544</v>
      </c>
      <c r="R30" s="458">
        <f>R29-7</f>
        <v>44594</v>
      </c>
      <c r="S30" s="459">
        <f>S29-7</f>
        <v>44617</v>
      </c>
      <c r="T30" s="458">
        <f>T29-7</f>
        <v>44655</v>
      </c>
      <c r="U30" s="459">
        <f>U29-7</f>
        <v>44680</v>
      </c>
    </row>
    <row r="31" spans="1:22" x14ac:dyDescent="0.25">
      <c r="C31" t="s">
        <v>284</v>
      </c>
      <c r="D31" s="449">
        <f>(G5-G31)/7</f>
        <v>25.571428571428573</v>
      </c>
      <c r="E31" s="449">
        <f>(H5-H31)/7</f>
        <v>23.857142857142858</v>
      </c>
      <c r="F31" s="450">
        <f>AVERAGE(D31:E31)</f>
        <v>24.714285714285715</v>
      </c>
      <c r="G31" s="458">
        <f>(G29-14)</f>
        <v>44418</v>
      </c>
      <c r="H31" s="459">
        <f>(H29-14)</f>
        <v>44430</v>
      </c>
      <c r="I31" s="454"/>
      <c r="J31" s="454"/>
      <c r="L31" s="576">
        <f>(L29-4)</f>
        <v>44466</v>
      </c>
      <c r="M31" s="459">
        <f>(M29-14)</f>
        <v>44479</v>
      </c>
      <c r="O31" s="458">
        <f>(O29-14)</f>
        <v>44511</v>
      </c>
      <c r="P31" s="459">
        <f>(P29-14)</f>
        <v>44537</v>
      </c>
      <c r="R31" s="458">
        <f>(R29-14)</f>
        <v>44587</v>
      </c>
      <c r="S31" s="459">
        <f>(S29-14)</f>
        <v>44610</v>
      </c>
      <c r="T31" s="458">
        <f>(T29-14)</f>
        <v>44648</v>
      </c>
      <c r="U31" s="459">
        <f>(U29-14)</f>
        <v>44673</v>
      </c>
    </row>
    <row r="32" spans="1:22" x14ac:dyDescent="0.25">
      <c r="C32" t="s">
        <v>284</v>
      </c>
      <c r="G32" s="458">
        <f>G30-14</f>
        <v>44411</v>
      </c>
      <c r="H32" s="459">
        <f>H30-14</f>
        <v>44423</v>
      </c>
      <c r="I32" s="454"/>
      <c r="J32" s="454"/>
      <c r="L32" s="575">
        <f>L30-7</f>
        <v>44459</v>
      </c>
      <c r="M32" s="459">
        <f>M30-13</f>
        <v>44473</v>
      </c>
      <c r="O32" s="458">
        <f>O30-12</f>
        <v>44506</v>
      </c>
      <c r="P32" s="459">
        <f>P30-11</f>
        <v>44533</v>
      </c>
      <c r="R32" s="458">
        <f>R30-12</f>
        <v>44582</v>
      </c>
      <c r="S32" s="459">
        <f>S30-11</f>
        <v>44606</v>
      </c>
      <c r="T32" s="458">
        <f>T30-12</f>
        <v>44643</v>
      </c>
      <c r="U32" s="459">
        <f>U30-11</f>
        <v>44669</v>
      </c>
    </row>
    <row r="33" spans="3:21" x14ac:dyDescent="0.25">
      <c r="C33" t="s">
        <v>275</v>
      </c>
      <c r="G33" s="458">
        <f>G23-21</f>
        <v>44442</v>
      </c>
      <c r="H33" s="459">
        <f>H23-21</f>
        <v>44461</v>
      </c>
      <c r="I33" s="454"/>
      <c r="J33" s="454"/>
      <c r="L33" s="458">
        <f>L23-21</f>
        <v>44490</v>
      </c>
      <c r="M33" s="459">
        <f>M23-21</f>
        <v>44510</v>
      </c>
      <c r="O33" s="458">
        <f>O23-21</f>
        <v>44547</v>
      </c>
      <c r="P33" s="459">
        <f>P23-21</f>
        <v>44573</v>
      </c>
      <c r="R33" s="458">
        <f>R23-21</f>
        <v>44618</v>
      </c>
      <c r="S33" s="459">
        <f>S23-21</f>
        <v>44641</v>
      </c>
      <c r="T33" s="458">
        <f>T23-21</f>
        <v>44679</v>
      </c>
      <c r="U33" s="459">
        <f>U23-21</f>
        <v>44704</v>
      </c>
    </row>
    <row r="34" spans="3:21" x14ac:dyDescent="0.25">
      <c r="C34" t="s">
        <v>268</v>
      </c>
      <c r="G34" s="458">
        <f>G23-15</f>
        <v>44448</v>
      </c>
      <c r="H34" s="459">
        <f>H23-15</f>
        <v>44467</v>
      </c>
      <c r="I34" s="454"/>
      <c r="J34" s="454"/>
      <c r="L34" s="458">
        <f>L23-15</f>
        <v>44496</v>
      </c>
      <c r="M34" s="459">
        <f>M23-15</f>
        <v>44516</v>
      </c>
      <c r="O34" s="458">
        <f>O23-15</f>
        <v>44553</v>
      </c>
      <c r="P34" s="459">
        <f>P23-15</f>
        <v>44579</v>
      </c>
      <c r="R34" s="458">
        <f>R23-15</f>
        <v>44624</v>
      </c>
      <c r="S34" s="459">
        <f>S23-15</f>
        <v>44647</v>
      </c>
      <c r="T34" s="458">
        <f>T23-15</f>
        <v>44685</v>
      </c>
      <c r="U34" s="459">
        <f>U23-15</f>
        <v>44710</v>
      </c>
    </row>
    <row r="35" spans="3:21" x14ac:dyDescent="0.25">
      <c r="C35" t="s">
        <v>302</v>
      </c>
      <c r="G35" s="574">
        <f>G29-14</f>
        <v>44418</v>
      </c>
      <c r="H35" s="459">
        <f>H29-14</f>
        <v>44430</v>
      </c>
      <c r="I35" s="454"/>
      <c r="J35" s="454"/>
      <c r="L35" s="458">
        <f>L29-14</f>
        <v>44456</v>
      </c>
      <c r="M35" s="459">
        <f>M29-14</f>
        <v>44479</v>
      </c>
      <c r="O35" s="458">
        <f>O29-14</f>
        <v>44511</v>
      </c>
      <c r="P35" s="459">
        <f>P29-14</f>
        <v>44537</v>
      </c>
      <c r="R35" s="458">
        <f>R29-14</f>
        <v>44587</v>
      </c>
      <c r="S35" s="459">
        <f>S29-14</f>
        <v>44610</v>
      </c>
      <c r="T35" s="458">
        <f>T29-14</f>
        <v>44648</v>
      </c>
      <c r="U35" s="459">
        <f>U29-14</f>
        <v>44673</v>
      </c>
    </row>
    <row r="36" spans="3:21" x14ac:dyDescent="0.25">
      <c r="C36" t="s">
        <v>251</v>
      </c>
      <c r="G36" s="461">
        <f>G32-7</f>
        <v>44404</v>
      </c>
      <c r="H36" s="462">
        <f>H32-7</f>
        <v>44416</v>
      </c>
      <c r="I36" s="455"/>
      <c r="J36" s="455"/>
      <c r="L36" s="575">
        <f>L32-0</f>
        <v>44459</v>
      </c>
      <c r="M36" s="459">
        <f>M32-7</f>
        <v>44466</v>
      </c>
      <c r="O36" s="458">
        <f>O32-7</f>
        <v>44499</v>
      </c>
      <c r="P36" s="459">
        <f>P32-7</f>
        <v>44526</v>
      </c>
      <c r="R36" s="458">
        <f>R32-7</f>
        <v>44575</v>
      </c>
      <c r="S36" s="459">
        <f>S32-7</f>
        <v>44599</v>
      </c>
      <c r="T36" s="458">
        <f>T32-7</f>
        <v>44636</v>
      </c>
      <c r="U36" s="459">
        <f>U32-7</f>
        <v>44662</v>
      </c>
    </row>
    <row r="37" spans="3:21" x14ac:dyDescent="0.25">
      <c r="C37" t="s">
        <v>252</v>
      </c>
      <c r="G37" s="461">
        <f>G36</f>
        <v>44404</v>
      </c>
      <c r="H37" s="462">
        <f>H36</f>
        <v>44416</v>
      </c>
      <c r="I37" s="455"/>
      <c r="J37" s="455"/>
      <c r="L37" s="575">
        <f>L36</f>
        <v>44459</v>
      </c>
      <c r="M37" s="459">
        <f>M36</f>
        <v>44466</v>
      </c>
      <c r="O37" s="458">
        <f>O36</f>
        <v>44499</v>
      </c>
      <c r="P37" s="459">
        <f>P36</f>
        <v>44526</v>
      </c>
      <c r="R37" s="458">
        <f>R36</f>
        <v>44575</v>
      </c>
      <c r="S37" s="459">
        <f>S36</f>
        <v>44599</v>
      </c>
      <c r="T37" s="458">
        <f>T36</f>
        <v>44636</v>
      </c>
      <c r="U37" s="459">
        <f>U36</f>
        <v>44662</v>
      </c>
    </row>
    <row r="38" spans="3:21" x14ac:dyDescent="0.25">
      <c r="C38" t="s">
        <v>255</v>
      </c>
      <c r="G38" s="458">
        <f>G37-0</f>
        <v>44404</v>
      </c>
      <c r="H38" s="459">
        <f>H37-3</f>
        <v>44413</v>
      </c>
      <c r="I38" s="454"/>
      <c r="J38" s="454"/>
      <c r="L38" s="574">
        <f>L37-3</f>
        <v>44456</v>
      </c>
      <c r="M38" s="459">
        <f>M37-3</f>
        <v>44463</v>
      </c>
      <c r="O38" s="458">
        <f>O37-3</f>
        <v>44496</v>
      </c>
      <c r="P38" s="459">
        <f>P37-3</f>
        <v>44523</v>
      </c>
      <c r="R38" s="458">
        <f>R37-3</f>
        <v>44572</v>
      </c>
      <c r="S38" s="459">
        <f>S37-3</f>
        <v>44596</v>
      </c>
      <c r="T38" s="458">
        <f>T37-3</f>
        <v>44633</v>
      </c>
      <c r="U38" s="459">
        <f>U37-3</f>
        <v>44659</v>
      </c>
    </row>
    <row r="39" spans="3:21" x14ac:dyDescent="0.25">
      <c r="C39" t="s">
        <v>253</v>
      </c>
      <c r="D39" s="449">
        <f>(G5-G39)/7</f>
        <v>27.857142857142858</v>
      </c>
      <c r="E39" s="449">
        <f>(H5-H39)/7</f>
        <v>26.571428571428573</v>
      </c>
      <c r="F39" s="450">
        <f>AVERAGE(D39:E39)</f>
        <v>27.214285714285715</v>
      </c>
      <c r="G39" s="458">
        <f>G38-2</f>
        <v>44402</v>
      </c>
      <c r="H39" s="459">
        <f>H38-2</f>
        <v>44411</v>
      </c>
      <c r="I39" s="449">
        <f>(L5-L39)/7</f>
        <v>28.857142857142858</v>
      </c>
      <c r="J39" s="449">
        <f>(M5-M39)/7</f>
        <v>27.857142857142858</v>
      </c>
      <c r="K39" s="450">
        <f>AVERAGE(I39:J39)</f>
        <v>28.357142857142858</v>
      </c>
      <c r="L39" s="574">
        <f>L38-2</f>
        <v>44454</v>
      </c>
      <c r="M39" s="459">
        <f>M38-2</f>
        <v>44461</v>
      </c>
      <c r="O39" s="458">
        <f>O38-2</f>
        <v>44494</v>
      </c>
      <c r="P39" s="459">
        <f>P38-2</f>
        <v>44521</v>
      </c>
      <c r="R39" s="458">
        <f>R38-2</f>
        <v>44570</v>
      </c>
      <c r="S39" s="459">
        <f>S38-2</f>
        <v>44594</v>
      </c>
      <c r="T39" s="458">
        <f>T38-2</f>
        <v>44631</v>
      </c>
      <c r="U39" s="459">
        <f>U38-2</f>
        <v>44657</v>
      </c>
    </row>
    <row r="40" spans="3:21" x14ac:dyDescent="0.25">
      <c r="C40" t="s">
        <v>254</v>
      </c>
      <c r="D40" s="449">
        <f>(G5-G40)/7</f>
        <v>28.142857142857142</v>
      </c>
      <c r="E40" s="449">
        <f>(H5-H40)/7</f>
        <v>26.857142857142858</v>
      </c>
      <c r="F40" s="450">
        <f>AVERAGE(D40:E40)</f>
        <v>27.5</v>
      </c>
      <c r="G40" s="458">
        <f>G39-2</f>
        <v>44400</v>
      </c>
      <c r="H40" s="459">
        <f>H39-2</f>
        <v>44409</v>
      </c>
      <c r="I40" s="449">
        <f>(L5-L40)/7</f>
        <v>29.142857142857142</v>
      </c>
      <c r="J40" s="449">
        <f>(M5-M40)/7</f>
        <v>28.142857142857142</v>
      </c>
      <c r="K40" s="450">
        <f>AVERAGE(I40:J40)</f>
        <v>28.642857142857142</v>
      </c>
      <c r="L40" s="574">
        <f>L39-2</f>
        <v>44452</v>
      </c>
      <c r="M40" s="459">
        <f>M39-2</f>
        <v>44459</v>
      </c>
      <c r="O40" s="458">
        <f>O39-2</f>
        <v>44492</v>
      </c>
      <c r="P40" s="459">
        <f>P39-2</f>
        <v>44519</v>
      </c>
      <c r="R40" s="458">
        <f>R39-2</f>
        <v>44568</v>
      </c>
      <c r="S40" s="459">
        <f>S39-2</f>
        <v>44592</v>
      </c>
      <c r="T40" s="458">
        <f>T39-2</f>
        <v>44629</v>
      </c>
      <c r="U40" s="459">
        <f>U39-2</f>
        <v>44655</v>
      </c>
    </row>
    <row r="41" spans="3:21" x14ac:dyDescent="0.25">
      <c r="C41" t="s">
        <v>272</v>
      </c>
      <c r="G41" s="458">
        <f>G30-28</f>
        <v>44397</v>
      </c>
      <c r="H41" s="459">
        <f>H30-28</f>
        <v>44409</v>
      </c>
      <c r="I41" s="454"/>
      <c r="J41" s="454"/>
      <c r="L41" s="458">
        <f>L30-28</f>
        <v>44438</v>
      </c>
      <c r="M41" s="459">
        <f>M30-28</f>
        <v>44458</v>
      </c>
      <c r="O41" s="458">
        <f>O30-28</f>
        <v>44490</v>
      </c>
      <c r="P41" s="459">
        <f>P30-28</f>
        <v>44516</v>
      </c>
      <c r="R41" s="458">
        <f>R30-28</f>
        <v>44566</v>
      </c>
      <c r="S41" s="459">
        <f>S30-28</f>
        <v>44589</v>
      </c>
      <c r="T41" s="458">
        <f>T30-28</f>
        <v>44627</v>
      </c>
      <c r="U41" s="459">
        <f>U30-28</f>
        <v>44652</v>
      </c>
    </row>
    <row r="42" spans="3:21" x14ac:dyDescent="0.25">
      <c r="C42" t="s">
        <v>273</v>
      </c>
      <c r="G42" s="458">
        <f>G30-40</f>
        <v>44385</v>
      </c>
      <c r="H42" s="459">
        <f>H30-40</f>
        <v>44397</v>
      </c>
      <c r="I42" s="454"/>
      <c r="J42" s="454"/>
      <c r="L42" s="458">
        <f>L30-40</f>
        <v>44426</v>
      </c>
      <c r="M42" s="459">
        <f>M30-40</f>
        <v>44446</v>
      </c>
      <c r="O42" s="458">
        <f>O30-40</f>
        <v>44478</v>
      </c>
      <c r="P42" s="459">
        <f>P30-40</f>
        <v>44504</v>
      </c>
      <c r="R42" s="458">
        <f>R30-43</f>
        <v>44551</v>
      </c>
      <c r="S42" s="459">
        <f>S30-40</f>
        <v>44577</v>
      </c>
      <c r="T42" s="458">
        <f>T30-40</f>
        <v>44615</v>
      </c>
      <c r="U42" s="459">
        <f>U30-40</f>
        <v>44640</v>
      </c>
    </row>
    <row r="43" spans="3:21" x14ac:dyDescent="0.25">
      <c r="C43" t="s">
        <v>261</v>
      </c>
      <c r="G43" s="458">
        <f>G40-10</f>
        <v>44390</v>
      </c>
      <c r="H43" s="459">
        <f>H40-10</f>
        <v>44399</v>
      </c>
      <c r="I43" s="454"/>
      <c r="J43" s="454"/>
      <c r="L43" s="574">
        <f>L40-10</f>
        <v>44442</v>
      </c>
      <c r="M43" s="459">
        <f>M40-10</f>
        <v>44449</v>
      </c>
      <c r="O43" s="458">
        <f>O40-10</f>
        <v>44482</v>
      </c>
      <c r="P43" s="459">
        <f>P40-10</f>
        <v>44509</v>
      </c>
      <c r="R43" s="458">
        <f>R40-10</f>
        <v>44558</v>
      </c>
      <c r="S43" s="459">
        <f>S40-10</f>
        <v>44582</v>
      </c>
      <c r="T43" s="458">
        <f>T40-10</f>
        <v>44619</v>
      </c>
      <c r="U43" s="459">
        <f>U40-10</f>
        <v>44645</v>
      </c>
    </row>
    <row r="44" spans="3:21" x14ac:dyDescent="0.25">
      <c r="C44" t="s">
        <v>256</v>
      </c>
      <c r="G44" s="458">
        <f>G40-7</f>
        <v>44393</v>
      </c>
      <c r="H44" s="459">
        <f>H40-7</f>
        <v>44402</v>
      </c>
      <c r="I44" s="454"/>
      <c r="J44" s="454"/>
      <c r="L44" s="458">
        <f>L40-7</f>
        <v>44445</v>
      </c>
      <c r="M44" s="459">
        <f>M40-7</f>
        <v>44452</v>
      </c>
      <c r="O44" s="458">
        <f>O40-7</f>
        <v>44485</v>
      </c>
      <c r="P44" s="459">
        <f>P40-7</f>
        <v>44512</v>
      </c>
      <c r="R44" s="458">
        <f>R40-7</f>
        <v>44561</v>
      </c>
      <c r="S44" s="459">
        <f>S40-7</f>
        <v>44585</v>
      </c>
      <c r="T44" s="458">
        <f>T40-7</f>
        <v>44622</v>
      </c>
      <c r="U44" s="459">
        <f>U40-7</f>
        <v>44648</v>
      </c>
    </row>
    <row r="45" spans="3:21" x14ac:dyDescent="0.25">
      <c r="C45" t="s">
        <v>257</v>
      </c>
      <c r="G45" s="458">
        <f>G44-21</f>
        <v>44372</v>
      </c>
      <c r="H45" s="459">
        <f>H44-21</f>
        <v>44381</v>
      </c>
      <c r="I45" s="454"/>
      <c r="J45" s="454"/>
      <c r="L45" s="458">
        <f>L44-21</f>
        <v>44424</v>
      </c>
      <c r="M45" s="459">
        <f>M44-21</f>
        <v>44431</v>
      </c>
      <c r="O45" s="458">
        <f>O44-21</f>
        <v>44464</v>
      </c>
      <c r="P45" s="459">
        <f>P44-21</f>
        <v>44491</v>
      </c>
      <c r="R45" s="458">
        <f>R44-21</f>
        <v>44540</v>
      </c>
      <c r="S45" s="459">
        <f>S44-21</f>
        <v>44564</v>
      </c>
      <c r="T45" s="458">
        <f>T44-21</f>
        <v>44601</v>
      </c>
      <c r="U45" s="459">
        <f>U44-21</f>
        <v>44627</v>
      </c>
    </row>
    <row r="46" spans="3:21" ht="45" x14ac:dyDescent="0.25">
      <c r="C46" s="580" t="s">
        <v>304</v>
      </c>
      <c r="G46" s="458">
        <f>G40-35</f>
        <v>44365</v>
      </c>
      <c r="H46" s="459">
        <f>H40-35</f>
        <v>44374</v>
      </c>
      <c r="I46" s="454"/>
      <c r="J46" s="454"/>
      <c r="L46" s="458">
        <f>L40-35</f>
        <v>44417</v>
      </c>
      <c r="M46" s="459">
        <f>M40-40</f>
        <v>44419</v>
      </c>
      <c r="O46" s="458">
        <f>O40-50</f>
        <v>44442</v>
      </c>
      <c r="P46" s="459">
        <f>P40-40</f>
        <v>44479</v>
      </c>
      <c r="R46" s="458">
        <f>R40-50</f>
        <v>44518</v>
      </c>
      <c r="S46" s="459">
        <f>S40-43</f>
        <v>44549</v>
      </c>
      <c r="T46" s="458">
        <f>T40-50</f>
        <v>44579</v>
      </c>
      <c r="U46" s="459">
        <f>U40-40</f>
        <v>44615</v>
      </c>
    </row>
    <row r="47" spans="3:21" x14ac:dyDescent="0.25">
      <c r="C47" t="s">
        <v>258</v>
      </c>
      <c r="G47" s="458">
        <f>G40-45</f>
        <v>44355</v>
      </c>
      <c r="H47" s="459">
        <f>H40-45</f>
        <v>44364</v>
      </c>
      <c r="I47" s="454"/>
      <c r="J47" s="454"/>
      <c r="L47" s="458">
        <f>L40-45</f>
        <v>44407</v>
      </c>
      <c r="M47" s="459">
        <f>M40-45</f>
        <v>44414</v>
      </c>
      <c r="O47" s="458">
        <f>O40-45</f>
        <v>44447</v>
      </c>
      <c r="P47" s="459">
        <f>P40-45</f>
        <v>44474</v>
      </c>
      <c r="R47" s="458">
        <f>R40-45</f>
        <v>44523</v>
      </c>
      <c r="S47" s="459">
        <f>S40-45</f>
        <v>44547</v>
      </c>
      <c r="T47" s="458">
        <f>T40-45</f>
        <v>44584</v>
      </c>
      <c r="U47" s="459">
        <f>U40-45</f>
        <v>44610</v>
      </c>
    </row>
    <row r="48" spans="3:21" x14ac:dyDescent="0.25">
      <c r="C48" t="s">
        <v>301</v>
      </c>
      <c r="G48" s="458">
        <f>G47</f>
        <v>44355</v>
      </c>
      <c r="H48" s="459">
        <f>H47</f>
        <v>44364</v>
      </c>
      <c r="I48" s="454"/>
      <c r="J48" s="454"/>
      <c r="L48" s="458">
        <f>L47</f>
        <v>44407</v>
      </c>
      <c r="M48" s="459">
        <f>M47</f>
        <v>44414</v>
      </c>
      <c r="O48" s="458">
        <f>O47</f>
        <v>44447</v>
      </c>
      <c r="P48" s="459">
        <f>P47</f>
        <v>44474</v>
      </c>
      <c r="R48" s="458">
        <f>R47</f>
        <v>44523</v>
      </c>
      <c r="S48" s="459">
        <f>S47</f>
        <v>44547</v>
      </c>
      <c r="T48" s="458">
        <f>T47</f>
        <v>44584</v>
      </c>
      <c r="U48" s="459">
        <f>U47</f>
        <v>44610</v>
      </c>
    </row>
    <row r="49" spans="1:24" s="145" customFormat="1" x14ac:dyDescent="0.25">
      <c r="A49" s="581"/>
      <c r="B49" s="581"/>
      <c r="C49" s="145" t="s">
        <v>305</v>
      </c>
      <c r="D49" s="582"/>
      <c r="E49" s="582"/>
      <c r="F49" s="583"/>
      <c r="G49" s="584">
        <f>G50+2</f>
        <v>44353</v>
      </c>
      <c r="H49" s="584">
        <f>H50+2</f>
        <v>44362</v>
      </c>
      <c r="I49" s="585"/>
      <c r="J49" s="585"/>
      <c r="L49" s="584">
        <f>L50+2</f>
        <v>44405</v>
      </c>
      <c r="M49" s="584">
        <f>M50+2</f>
        <v>44407</v>
      </c>
      <c r="O49" s="584">
        <f>O50+2</f>
        <v>44430</v>
      </c>
      <c r="P49" s="584">
        <f>P50+2</f>
        <v>44467</v>
      </c>
      <c r="R49" s="584">
        <f>R50+2</f>
        <v>44506</v>
      </c>
      <c r="S49" s="584">
        <f>S50+2</f>
        <v>44537</v>
      </c>
      <c r="T49" s="584">
        <f>T50+2</f>
        <v>44567</v>
      </c>
      <c r="U49" s="584">
        <f>U50+2</f>
        <v>44603</v>
      </c>
      <c r="V49" s="587"/>
    </row>
    <row r="50" spans="1:24" x14ac:dyDescent="0.25">
      <c r="C50" t="s">
        <v>281</v>
      </c>
      <c r="G50" s="458">
        <f>G46-14</f>
        <v>44351</v>
      </c>
      <c r="H50" s="459">
        <f>H46-14</f>
        <v>44360</v>
      </c>
      <c r="I50" s="454"/>
      <c r="J50" s="454"/>
      <c r="L50" s="458">
        <f>L46-14</f>
        <v>44403</v>
      </c>
      <c r="M50" s="459">
        <f>M46-14</f>
        <v>44405</v>
      </c>
      <c r="O50" s="458">
        <f>O46-14</f>
        <v>44428</v>
      </c>
      <c r="P50" s="459">
        <f>P46-14</f>
        <v>44465</v>
      </c>
      <c r="R50" s="458">
        <f>R46-14</f>
        <v>44504</v>
      </c>
      <c r="S50" s="459">
        <f>S46-14</f>
        <v>44535</v>
      </c>
      <c r="T50" s="458">
        <f>T46-14</f>
        <v>44565</v>
      </c>
      <c r="U50" s="459">
        <f>U46-14</f>
        <v>44601</v>
      </c>
      <c r="W50" s="579">
        <v>44470</v>
      </c>
      <c r="X50">
        <f>W50-L46</f>
        <v>53</v>
      </c>
    </row>
    <row r="51" spans="1:24" ht="15.75" thickBot="1" x14ac:dyDescent="0.3">
      <c r="C51" t="s">
        <v>260</v>
      </c>
      <c r="G51" s="463">
        <f>G48-10</f>
        <v>44345</v>
      </c>
      <c r="H51" s="464">
        <f>H48-10</f>
        <v>44354</v>
      </c>
      <c r="I51" s="454"/>
      <c r="J51" s="454"/>
      <c r="L51" s="463">
        <f>L48-10</f>
        <v>44397</v>
      </c>
      <c r="M51" s="464">
        <f>M48-10</f>
        <v>44404</v>
      </c>
      <c r="O51" s="463">
        <f>O48-10</f>
        <v>44437</v>
      </c>
      <c r="P51" s="464">
        <f>P48-10</f>
        <v>44464</v>
      </c>
      <c r="R51" s="463">
        <f>R48-10</f>
        <v>44513</v>
      </c>
      <c r="S51" s="464">
        <f>S48-10</f>
        <v>44537</v>
      </c>
      <c r="T51" s="463">
        <f>T48-10</f>
        <v>44574</v>
      </c>
      <c r="U51" s="464">
        <f>U48-10</f>
        <v>44600</v>
      </c>
    </row>
    <row r="52" spans="1:24" x14ac:dyDescent="0.25">
      <c r="L52" s="452" t="s">
        <v>300</v>
      </c>
    </row>
  </sheetData>
  <mergeCells count="6">
    <mergeCell ref="G1:H1"/>
    <mergeCell ref="L1:M1"/>
    <mergeCell ref="O1:P1"/>
    <mergeCell ref="R1:S1"/>
    <mergeCell ref="O3:P3"/>
    <mergeCell ref="T1:U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DAC80-67AC-448D-81AD-7A1B37FD8408}">
  <sheetPr>
    <pageSetUpPr fitToPage="1"/>
  </sheetPr>
  <dimension ref="A1:W77"/>
  <sheetViews>
    <sheetView topLeftCell="A42" zoomScale="70" zoomScaleNormal="70" workbookViewId="0">
      <selection activeCell="H66" sqref="H66"/>
    </sheetView>
  </sheetViews>
  <sheetFormatPr defaultRowHeight="15" x14ac:dyDescent="0.25"/>
  <cols>
    <col min="1" max="1" width="8.7109375" style="74"/>
    <col min="2" max="3" width="0" style="1" hidden="1" customWidth="1"/>
    <col min="4" max="4" width="26.7109375" style="1" hidden="1" customWidth="1"/>
    <col min="5" max="5" width="15.140625" style="1" hidden="1" customWidth="1"/>
    <col min="6" max="6" width="15.140625" style="1" customWidth="1"/>
    <col min="7" max="9" width="52.5703125" style="1" customWidth="1"/>
    <col min="10" max="10" width="3.5703125" style="76" hidden="1" customWidth="1"/>
    <col min="11" max="11" width="52.5703125" style="1" hidden="1" customWidth="1"/>
    <col min="12" max="12" width="1.42578125" style="1" hidden="1" customWidth="1"/>
    <col min="13" max="13" width="47.42578125" style="1" hidden="1" customWidth="1"/>
    <col min="14" max="16" width="24.42578125" style="1" hidden="1" customWidth="1"/>
    <col min="17" max="17" width="7.140625" style="24" hidden="1" customWidth="1"/>
    <col min="18" max="18" width="17.5703125" style="1" hidden="1" customWidth="1"/>
    <col min="19" max="21" width="0" hidden="1" customWidth="1"/>
    <col min="22" max="22" width="60.5703125" hidden="1" customWidth="1"/>
    <col min="23" max="23" width="43.85546875" style="141" hidden="1" customWidth="1"/>
  </cols>
  <sheetData>
    <row r="1" spans="1:23" ht="15.75" thickBot="1" x14ac:dyDescent="0.3">
      <c r="A1" s="74" t="s">
        <v>65</v>
      </c>
      <c r="D1" s="1" t="s">
        <v>97</v>
      </c>
      <c r="E1" s="1" t="s">
        <v>96</v>
      </c>
      <c r="G1" s="135" t="s">
        <v>52</v>
      </c>
      <c r="H1" s="135" t="s">
        <v>52</v>
      </c>
      <c r="I1" s="135" t="s">
        <v>52</v>
      </c>
      <c r="J1" s="80"/>
      <c r="K1" s="135" t="s">
        <v>53</v>
      </c>
      <c r="N1" s="1" t="s">
        <v>56</v>
      </c>
      <c r="O1" s="1" t="s">
        <v>88</v>
      </c>
      <c r="P1" s="1" t="s">
        <v>89</v>
      </c>
      <c r="R1" s="1" t="s">
        <v>57</v>
      </c>
    </row>
    <row r="2" spans="1:23" ht="15.75" thickBot="1" x14ac:dyDescent="0.3">
      <c r="A2" s="160">
        <v>0</v>
      </c>
      <c r="B2" s="161"/>
      <c r="C2" s="161"/>
      <c r="D2" s="162" t="s">
        <v>81</v>
      </c>
      <c r="E2" s="162"/>
      <c r="F2" s="163"/>
      <c r="G2" s="148" t="s">
        <v>81</v>
      </c>
      <c r="H2" s="158"/>
      <c r="I2" s="158"/>
      <c r="K2" s="82" t="s">
        <v>81</v>
      </c>
      <c r="L2" s="44"/>
      <c r="M2" s="137" t="s">
        <v>2</v>
      </c>
      <c r="N2" s="25">
        <v>44413</v>
      </c>
      <c r="O2" s="25">
        <v>44474</v>
      </c>
      <c r="P2" s="25">
        <v>44535</v>
      </c>
      <c r="Q2" s="26"/>
      <c r="R2" s="25">
        <v>44413</v>
      </c>
      <c r="S2" s="20"/>
      <c r="V2" t="s">
        <v>101</v>
      </c>
    </row>
    <row r="3" spans="1:23" ht="30" customHeight="1" x14ac:dyDescent="0.25">
      <c r="A3" s="164">
        <v>1</v>
      </c>
      <c r="B3" s="140"/>
      <c r="C3" s="140"/>
      <c r="D3" s="140"/>
      <c r="E3" s="140"/>
      <c r="F3" s="22"/>
      <c r="G3" s="149"/>
      <c r="H3" s="84"/>
      <c r="I3" s="84"/>
      <c r="K3" s="83"/>
      <c r="L3" s="45"/>
      <c r="M3" s="493" t="s">
        <v>40</v>
      </c>
      <c r="N3" s="27">
        <f>N2-10</f>
        <v>44403</v>
      </c>
      <c r="O3" s="27">
        <f>O2-10</f>
        <v>44464</v>
      </c>
      <c r="P3" s="27">
        <f>P2-10</f>
        <v>44525</v>
      </c>
      <c r="Q3" s="26">
        <f>(N2-N3)/7</f>
        <v>1.4285714285714286</v>
      </c>
      <c r="R3" s="140"/>
      <c r="S3" s="20"/>
    </row>
    <row r="4" spans="1:23" ht="30" customHeight="1" x14ac:dyDescent="0.25">
      <c r="A4" s="165">
        <v>2</v>
      </c>
      <c r="B4" s="52"/>
      <c r="C4" s="52"/>
      <c r="D4" s="52"/>
      <c r="E4" s="52"/>
      <c r="F4" s="51"/>
      <c r="G4" s="92" t="s">
        <v>3</v>
      </c>
      <c r="H4" s="84"/>
      <c r="I4" s="84"/>
      <c r="K4" s="92" t="s">
        <v>3</v>
      </c>
      <c r="L4" s="45"/>
      <c r="M4" s="493"/>
      <c r="N4" s="25"/>
      <c r="O4" s="25"/>
      <c r="P4" s="25"/>
      <c r="Q4" s="26"/>
      <c r="R4" s="27">
        <f>R2-14</f>
        <v>44399</v>
      </c>
      <c r="S4" s="20">
        <f>(R2-R4)/7</f>
        <v>2</v>
      </c>
    </row>
    <row r="5" spans="1:23" ht="30" customHeight="1" x14ac:dyDescent="0.25">
      <c r="A5" s="164">
        <v>3</v>
      </c>
      <c r="B5" s="140"/>
      <c r="C5" s="140"/>
      <c r="D5" s="140"/>
      <c r="E5" s="140"/>
      <c r="F5" s="22"/>
      <c r="G5" s="84"/>
      <c r="H5" s="84"/>
      <c r="I5" s="84"/>
      <c r="K5" s="84"/>
      <c r="L5" s="45"/>
      <c r="M5" s="137"/>
      <c r="N5" s="25"/>
      <c r="O5" s="25"/>
      <c r="P5" s="25"/>
      <c r="Q5" s="26"/>
      <c r="R5" s="25"/>
      <c r="S5" s="20"/>
    </row>
    <row r="6" spans="1:23" ht="30" customHeight="1" x14ac:dyDescent="0.25">
      <c r="A6" s="164">
        <v>4</v>
      </c>
      <c r="B6" s="140"/>
      <c r="C6" s="140"/>
      <c r="D6" s="140"/>
      <c r="E6" s="140"/>
      <c r="F6" s="22"/>
      <c r="G6" s="84"/>
      <c r="H6" s="84"/>
      <c r="I6" s="84"/>
      <c r="K6" s="84"/>
      <c r="L6" s="45"/>
      <c r="M6" s="137"/>
      <c r="N6" s="25"/>
      <c r="O6" s="25"/>
      <c r="P6" s="25"/>
      <c r="Q6" s="26"/>
      <c r="R6" s="25"/>
      <c r="S6" s="20"/>
    </row>
    <row r="7" spans="1:23" ht="30" customHeight="1" x14ac:dyDescent="0.25">
      <c r="A7" s="164">
        <v>5</v>
      </c>
      <c r="B7" s="140"/>
      <c r="C7" s="140"/>
      <c r="D7" s="140"/>
      <c r="E7" s="140"/>
      <c r="F7" s="22"/>
      <c r="G7" s="84"/>
      <c r="H7" s="84"/>
      <c r="I7" s="84"/>
      <c r="K7" s="84"/>
      <c r="L7" s="45"/>
      <c r="M7" s="137"/>
      <c r="N7" s="25"/>
      <c r="O7" s="25"/>
      <c r="P7" s="25"/>
      <c r="Q7" s="26"/>
      <c r="R7" s="25"/>
      <c r="S7" s="20"/>
      <c r="V7" s="145" t="s">
        <v>130</v>
      </c>
    </row>
    <row r="8" spans="1:23" ht="30" customHeight="1" x14ac:dyDescent="0.25">
      <c r="A8" s="164">
        <v>6</v>
      </c>
      <c r="B8" s="140"/>
      <c r="C8" s="140"/>
      <c r="D8" s="140"/>
      <c r="E8" s="140"/>
      <c r="F8" s="22"/>
      <c r="G8" s="84"/>
      <c r="H8" s="84"/>
      <c r="I8" s="84"/>
      <c r="K8" s="84"/>
      <c r="L8" s="45"/>
      <c r="M8" s="137"/>
      <c r="N8" s="25"/>
      <c r="O8" s="25"/>
      <c r="P8" s="25"/>
      <c r="Q8" s="26"/>
      <c r="R8" s="25"/>
      <c r="S8" s="20"/>
      <c r="V8" s="141" t="s">
        <v>102</v>
      </c>
      <c r="W8" s="141" t="s">
        <v>103</v>
      </c>
    </row>
    <row r="9" spans="1:23" ht="30" customHeight="1" x14ac:dyDescent="0.25">
      <c r="A9" s="164">
        <v>7</v>
      </c>
      <c r="B9" s="140"/>
      <c r="C9" s="140"/>
      <c r="D9" s="140"/>
      <c r="E9" s="140"/>
      <c r="F9" s="22"/>
      <c r="G9" s="84"/>
      <c r="H9" s="84"/>
      <c r="I9" s="84"/>
      <c r="K9" s="84"/>
      <c r="L9" s="45"/>
      <c r="M9" s="137"/>
      <c r="N9" s="25"/>
      <c r="O9" s="25"/>
      <c r="P9" s="25"/>
      <c r="Q9" s="26"/>
      <c r="R9" s="25"/>
      <c r="S9" s="20"/>
      <c r="V9" s="141" t="s">
        <v>110</v>
      </c>
    </row>
    <row r="10" spans="1:23" ht="30" customHeight="1" x14ac:dyDescent="0.25">
      <c r="A10" s="166">
        <v>8</v>
      </c>
      <c r="B10" s="147"/>
      <c r="C10" s="147"/>
      <c r="D10" s="147"/>
      <c r="E10" s="147"/>
      <c r="F10" s="545" t="s">
        <v>105</v>
      </c>
      <c r="G10" s="125" t="s">
        <v>116</v>
      </c>
      <c r="H10" s="159" t="s">
        <v>81</v>
      </c>
      <c r="I10" s="84"/>
      <c r="K10" s="84"/>
      <c r="L10" s="45"/>
      <c r="M10" s="137" t="s">
        <v>41</v>
      </c>
      <c r="N10" s="25">
        <f>N3-45</f>
        <v>44358</v>
      </c>
      <c r="O10" s="25">
        <f>O3-45</f>
        <v>44419</v>
      </c>
      <c r="P10" s="25">
        <f>P3-45</f>
        <v>44480</v>
      </c>
      <c r="Q10" s="26">
        <f>(N2-N10)/7</f>
        <v>7.8571428571428568</v>
      </c>
      <c r="R10" s="140"/>
      <c r="S10" s="20"/>
      <c r="V10" s="141" t="s">
        <v>121</v>
      </c>
    </row>
    <row r="11" spans="1:23" ht="30" customHeight="1" x14ac:dyDescent="0.25">
      <c r="A11" s="166">
        <v>9</v>
      </c>
      <c r="B11" s="147"/>
      <c r="C11" s="147"/>
      <c r="D11" s="147"/>
      <c r="E11" s="147"/>
      <c r="F11" s="545"/>
      <c r="G11" s="127" t="s">
        <v>98</v>
      </c>
      <c r="H11" s="149"/>
      <c r="I11" s="84"/>
      <c r="J11" s="75"/>
      <c r="K11" s="84"/>
      <c r="L11" s="45"/>
      <c r="M11" s="41" t="s">
        <v>80</v>
      </c>
      <c r="N11" s="25">
        <f>N10-10</f>
        <v>44348</v>
      </c>
      <c r="O11" s="25">
        <f>O10-10</f>
        <v>44409</v>
      </c>
      <c r="P11" s="25">
        <f>P10-10</f>
        <v>44470</v>
      </c>
      <c r="Q11" s="26">
        <f>(N2-N11)/7</f>
        <v>9.2857142857142865</v>
      </c>
      <c r="R11" s="140"/>
      <c r="S11" s="20"/>
      <c r="V11" s="546" t="s">
        <v>122</v>
      </c>
      <c r="W11" s="547" t="s">
        <v>123</v>
      </c>
    </row>
    <row r="12" spans="1:23" ht="30" customHeight="1" x14ac:dyDescent="0.25">
      <c r="A12" s="166"/>
      <c r="B12" s="147"/>
      <c r="C12" s="147"/>
      <c r="D12" s="147"/>
      <c r="E12" s="147"/>
      <c r="F12" s="545"/>
      <c r="G12" s="127" t="s">
        <v>154</v>
      </c>
      <c r="H12" s="92" t="s">
        <v>3</v>
      </c>
      <c r="I12" s="84"/>
      <c r="J12" s="75"/>
      <c r="K12" s="84"/>
      <c r="L12" s="45"/>
      <c r="M12" s="41"/>
      <c r="N12" s="25"/>
      <c r="O12" s="25"/>
      <c r="P12" s="25"/>
      <c r="Q12" s="26"/>
      <c r="R12" s="140"/>
      <c r="S12" s="20"/>
      <c r="V12" s="546"/>
      <c r="W12" s="547"/>
    </row>
    <row r="13" spans="1:23" ht="50.1" customHeight="1" x14ac:dyDescent="0.25">
      <c r="A13" s="164">
        <v>10</v>
      </c>
      <c r="B13" s="140"/>
      <c r="C13" s="140"/>
      <c r="D13" s="140"/>
      <c r="E13" s="140"/>
      <c r="F13" s="22"/>
      <c r="G13" s="94" t="s">
        <v>100</v>
      </c>
      <c r="H13" s="84"/>
      <c r="I13" s="84"/>
      <c r="J13" s="75"/>
      <c r="K13" s="84"/>
      <c r="L13" s="45"/>
      <c r="M13" s="137"/>
      <c r="N13" s="25"/>
      <c r="O13" s="25"/>
      <c r="P13" s="25"/>
      <c r="Q13" s="26"/>
      <c r="R13" s="140"/>
      <c r="S13" s="20"/>
      <c r="V13" s="143" t="s">
        <v>129</v>
      </c>
      <c r="W13" s="141" t="s">
        <v>124</v>
      </c>
    </row>
    <row r="14" spans="1:23" ht="30" customHeight="1" x14ac:dyDescent="0.25">
      <c r="A14" s="167">
        <v>11</v>
      </c>
      <c r="B14" s="140"/>
      <c r="C14" s="140"/>
      <c r="D14" s="140"/>
      <c r="E14" s="140"/>
      <c r="F14" s="548" t="s">
        <v>104</v>
      </c>
      <c r="G14" s="93" t="s">
        <v>115</v>
      </c>
      <c r="H14" s="84"/>
      <c r="I14" s="84"/>
      <c r="K14" s="84"/>
      <c r="L14" s="45"/>
      <c r="M14" s="137" t="s">
        <v>42</v>
      </c>
      <c r="N14" s="25">
        <f>N3-70</f>
        <v>44333</v>
      </c>
      <c r="O14" s="25">
        <f>O3-70</f>
        <v>44394</v>
      </c>
      <c r="P14" s="25">
        <f>P3-70</f>
        <v>44455</v>
      </c>
      <c r="Q14" s="26">
        <f>(N2-N14)/7</f>
        <v>11.428571428571429</v>
      </c>
      <c r="R14" s="140"/>
      <c r="S14" s="20"/>
      <c r="V14" s="141" t="s">
        <v>125</v>
      </c>
    </row>
    <row r="15" spans="1:23" ht="30" customHeight="1" x14ac:dyDescent="0.25">
      <c r="A15" s="167">
        <v>12</v>
      </c>
      <c r="B15" s="140"/>
      <c r="C15" s="140"/>
      <c r="D15" s="140"/>
      <c r="E15" s="140"/>
      <c r="F15" s="548"/>
      <c r="G15" s="91" t="s">
        <v>142</v>
      </c>
      <c r="H15" s="84"/>
      <c r="I15" s="84"/>
      <c r="J15" s="75"/>
      <c r="K15" s="84"/>
      <c r="L15" s="45"/>
      <c r="M15" s="137"/>
      <c r="N15" s="25"/>
      <c r="O15" s="25"/>
      <c r="P15" s="25"/>
      <c r="Q15" s="26"/>
      <c r="R15" s="140"/>
      <c r="S15" s="20"/>
      <c r="V15" s="141" t="s">
        <v>128</v>
      </c>
    </row>
    <row r="16" spans="1:23" ht="30" customHeight="1" x14ac:dyDescent="0.25">
      <c r="A16" s="167">
        <v>13</v>
      </c>
      <c r="B16" s="140"/>
      <c r="C16" s="140"/>
      <c r="D16" s="140"/>
      <c r="E16" s="140"/>
      <c r="F16" s="548"/>
      <c r="G16" s="93" t="s">
        <v>36</v>
      </c>
      <c r="H16" s="84"/>
      <c r="I16" s="84"/>
      <c r="K16" s="84"/>
      <c r="L16" s="45"/>
      <c r="M16" s="137" t="s">
        <v>58</v>
      </c>
      <c r="N16" s="25">
        <f>N14-10</f>
        <v>44323</v>
      </c>
      <c r="O16" s="25">
        <f>O14-10</f>
        <v>44384</v>
      </c>
      <c r="P16" s="25">
        <f>P14-10</f>
        <v>44445</v>
      </c>
      <c r="Q16" s="26">
        <f>(N2-N16)/7</f>
        <v>12.857142857142858</v>
      </c>
      <c r="R16" s="140"/>
      <c r="S16" s="20"/>
    </row>
    <row r="17" spans="1:23" ht="30" customHeight="1" x14ac:dyDescent="0.25">
      <c r="A17" s="164">
        <v>14</v>
      </c>
      <c r="B17" s="140"/>
      <c r="C17" s="140"/>
      <c r="D17" s="140"/>
      <c r="E17" s="140"/>
      <c r="F17" s="22"/>
      <c r="G17" s="84" t="s">
        <v>59</v>
      </c>
      <c r="H17" s="84"/>
      <c r="I17" s="84"/>
      <c r="K17" s="84"/>
      <c r="L17" s="45"/>
      <c r="M17" s="137" t="s">
        <v>59</v>
      </c>
      <c r="N17" s="25">
        <f>N16-5</f>
        <v>44318</v>
      </c>
      <c r="O17" s="25">
        <f>O16-5</f>
        <v>44379</v>
      </c>
      <c r="P17" s="25">
        <f>P16-5</f>
        <v>44440</v>
      </c>
      <c r="Q17" s="26">
        <f>(N2-N17)/7</f>
        <v>13.571428571428571</v>
      </c>
      <c r="R17" s="140"/>
      <c r="S17" s="20"/>
      <c r="V17" t="s">
        <v>131</v>
      </c>
    </row>
    <row r="18" spans="1:23" ht="30" customHeight="1" x14ac:dyDescent="0.25">
      <c r="A18" s="164">
        <v>15</v>
      </c>
      <c r="B18" s="140"/>
      <c r="C18" s="140"/>
      <c r="D18" s="140"/>
      <c r="E18" s="140"/>
      <c r="F18" s="22"/>
      <c r="G18" s="84" t="s">
        <v>51</v>
      </c>
      <c r="H18" s="125" t="s">
        <v>116</v>
      </c>
      <c r="I18" s="84"/>
      <c r="K18" s="118"/>
      <c r="L18" s="45"/>
      <c r="M18" s="137" t="s">
        <v>51</v>
      </c>
      <c r="N18" s="25">
        <f>N17-10</f>
        <v>44308</v>
      </c>
      <c r="O18" s="25">
        <f>O17-10</f>
        <v>44369</v>
      </c>
      <c r="P18" s="25">
        <f>P17-10</f>
        <v>44430</v>
      </c>
      <c r="Q18" s="26">
        <f>(N2-N18)/7</f>
        <v>15</v>
      </c>
      <c r="R18" s="140"/>
      <c r="S18" s="20"/>
      <c r="V18" t="s">
        <v>132</v>
      </c>
    </row>
    <row r="19" spans="1:23" ht="30" x14ac:dyDescent="0.25">
      <c r="A19" s="549">
        <v>16</v>
      </c>
      <c r="B19" s="140"/>
      <c r="C19" s="140"/>
      <c r="D19" s="140"/>
      <c r="E19" s="140"/>
      <c r="F19" s="551" t="s">
        <v>114</v>
      </c>
      <c r="G19" s="150"/>
      <c r="H19" s="127" t="s">
        <v>98</v>
      </c>
      <c r="I19" s="84"/>
      <c r="K19" s="131"/>
      <c r="L19" s="128"/>
      <c r="M19" s="137"/>
      <c r="N19" s="25"/>
      <c r="O19" s="25"/>
      <c r="P19" s="25"/>
      <c r="Q19" s="26"/>
      <c r="R19" s="140"/>
      <c r="S19" s="20"/>
    </row>
    <row r="20" spans="1:23" x14ac:dyDescent="0.25">
      <c r="A20" s="550"/>
      <c r="B20" s="140"/>
      <c r="C20" s="140"/>
      <c r="D20" s="140"/>
      <c r="E20" s="140"/>
      <c r="F20" s="552"/>
      <c r="G20" s="151" t="s">
        <v>117</v>
      </c>
      <c r="H20" s="127" t="s">
        <v>99</v>
      </c>
      <c r="I20" s="84"/>
      <c r="K20" s="132" t="s">
        <v>84</v>
      </c>
      <c r="L20" s="128"/>
      <c r="M20" s="137"/>
      <c r="N20" s="25"/>
      <c r="O20" s="25"/>
      <c r="P20" s="25"/>
      <c r="Q20" s="26"/>
      <c r="R20" s="140"/>
      <c r="S20" s="20"/>
    </row>
    <row r="21" spans="1:23" ht="45" x14ac:dyDescent="0.25">
      <c r="A21" s="550"/>
      <c r="B21" s="136"/>
      <c r="C21" s="136"/>
      <c r="D21" s="136"/>
      <c r="E21" s="136"/>
      <c r="F21" s="552"/>
      <c r="G21" s="151"/>
      <c r="H21" s="94" t="s">
        <v>100</v>
      </c>
      <c r="I21" s="84"/>
      <c r="K21" s="133"/>
      <c r="L21" s="129"/>
      <c r="M21" s="137" t="s">
        <v>69</v>
      </c>
      <c r="N21" s="33">
        <f>N3-100</f>
        <v>44303</v>
      </c>
      <c r="O21" s="33">
        <f>O3-100</f>
        <v>44364</v>
      </c>
      <c r="P21" s="33">
        <f>P3-100</f>
        <v>44425</v>
      </c>
      <c r="Q21" s="34">
        <f>(N2-N21)/7</f>
        <v>15.714285714285714</v>
      </c>
      <c r="R21" s="140"/>
      <c r="S21" s="20">
        <f>(R2-R22)/7</f>
        <v>15.714285714285714</v>
      </c>
    </row>
    <row r="22" spans="1:23" ht="60" x14ac:dyDescent="0.25">
      <c r="A22" s="550"/>
      <c r="B22" s="136"/>
      <c r="C22" s="136"/>
      <c r="D22" s="136"/>
      <c r="E22" s="136"/>
      <c r="F22" s="552"/>
      <c r="G22" s="152" t="s">
        <v>152</v>
      </c>
      <c r="H22" s="93" t="s">
        <v>115</v>
      </c>
      <c r="I22" s="159" t="s">
        <v>81</v>
      </c>
      <c r="J22" s="75"/>
      <c r="K22" s="130" t="s">
        <v>66</v>
      </c>
      <c r="L22" s="46"/>
      <c r="M22" s="137" t="s">
        <v>68</v>
      </c>
      <c r="N22" s="35"/>
      <c r="O22" s="35"/>
      <c r="P22" s="35"/>
      <c r="Q22" s="26"/>
      <c r="R22" s="33">
        <f>R4-96</f>
        <v>44303</v>
      </c>
      <c r="S22" s="20"/>
    </row>
    <row r="23" spans="1:23" ht="18.95" hidden="1" customHeight="1" x14ac:dyDescent="0.25">
      <c r="A23" s="550"/>
      <c r="B23" s="136"/>
      <c r="C23" s="136"/>
      <c r="D23" s="136"/>
      <c r="E23" s="136"/>
      <c r="F23" s="552"/>
      <c r="G23" s="150"/>
      <c r="H23" s="91" t="s">
        <v>90</v>
      </c>
      <c r="I23" s="149"/>
      <c r="K23" s="85"/>
      <c r="L23" s="46"/>
      <c r="M23" s="41" t="s">
        <v>70</v>
      </c>
      <c r="N23" s="25">
        <f>N21</f>
        <v>44303</v>
      </c>
      <c r="O23" s="25">
        <f>O21</f>
        <v>44364</v>
      </c>
      <c r="P23" s="25">
        <f>P21</f>
        <v>44425</v>
      </c>
      <c r="Q23" s="26">
        <f>(N2-N23)/7</f>
        <v>15.714285714285714</v>
      </c>
      <c r="R23" s="140"/>
      <c r="S23" s="20"/>
    </row>
    <row r="24" spans="1:23" ht="30" customHeight="1" x14ac:dyDescent="0.25">
      <c r="A24" s="550"/>
      <c r="B24" s="136"/>
      <c r="C24" s="136"/>
      <c r="D24" s="136"/>
      <c r="E24" s="136"/>
      <c r="F24" s="552"/>
      <c r="G24" s="152" t="s">
        <v>159</v>
      </c>
      <c r="H24" s="93" t="s">
        <v>36</v>
      </c>
      <c r="I24" s="92" t="s">
        <v>3</v>
      </c>
      <c r="J24" s="75"/>
      <c r="K24" s="85" t="s">
        <v>94</v>
      </c>
      <c r="L24" s="46"/>
      <c r="M24" s="137" t="s">
        <v>50</v>
      </c>
      <c r="N24" s="25">
        <f>N17-20</f>
        <v>44298</v>
      </c>
      <c r="O24" s="25">
        <f>O17-20</f>
        <v>44359</v>
      </c>
      <c r="P24" s="25">
        <f>P17-20</f>
        <v>44420</v>
      </c>
      <c r="Q24" s="26">
        <f>(N2-N24)/7</f>
        <v>16.428571428571427</v>
      </c>
      <c r="R24" s="140"/>
      <c r="S24" s="20"/>
    </row>
    <row r="25" spans="1:23" ht="60" x14ac:dyDescent="0.25">
      <c r="A25" s="168"/>
      <c r="B25" s="146"/>
      <c r="C25" s="146"/>
      <c r="D25" s="146"/>
      <c r="E25" s="146"/>
      <c r="F25" s="552"/>
      <c r="G25" s="91" t="s">
        <v>158</v>
      </c>
      <c r="H25" s="84" t="s">
        <v>59</v>
      </c>
      <c r="I25" s="84"/>
      <c r="J25" s="75"/>
      <c r="K25" s="117" t="s">
        <v>85</v>
      </c>
      <c r="L25" s="46"/>
      <c r="M25" s="41" t="s">
        <v>48</v>
      </c>
      <c r="N25" s="25">
        <f>N21-0</f>
        <v>44303</v>
      </c>
      <c r="O25" s="25">
        <f>O21-0</f>
        <v>44364</v>
      </c>
      <c r="P25" s="25">
        <f>P21-0</f>
        <v>44425</v>
      </c>
      <c r="Q25" s="26"/>
      <c r="R25" s="25">
        <f>R22-0</f>
        <v>44303</v>
      </c>
      <c r="S25" s="20">
        <f>(R2-R25)/7</f>
        <v>15.714285714285714</v>
      </c>
    </row>
    <row r="26" spans="1:23" s="105" customFormat="1" ht="30" customHeight="1" x14ac:dyDescent="0.25">
      <c r="A26" s="549">
        <v>17</v>
      </c>
      <c r="B26" s="139"/>
      <c r="C26" s="139"/>
      <c r="D26" s="139"/>
      <c r="E26" s="139"/>
      <c r="F26" s="552"/>
      <c r="G26" s="153" t="s">
        <v>118</v>
      </c>
      <c r="H26" s="84" t="s">
        <v>51</v>
      </c>
      <c r="I26" s="84"/>
      <c r="J26" s="75"/>
      <c r="K26" s="86"/>
      <c r="L26" s="48"/>
      <c r="M26" s="101"/>
      <c r="N26" s="102"/>
      <c r="O26" s="102"/>
      <c r="P26" s="102"/>
      <c r="Q26" s="103"/>
      <c r="R26" s="102"/>
      <c r="S26" s="104"/>
      <c r="W26" s="142"/>
    </row>
    <row r="27" spans="1:23" s="105" customFormat="1" ht="30" customHeight="1" x14ac:dyDescent="0.25">
      <c r="A27" s="549"/>
      <c r="B27" s="139"/>
      <c r="C27" s="139"/>
      <c r="D27" s="139"/>
      <c r="E27" s="139"/>
      <c r="F27" s="545" t="s">
        <v>119</v>
      </c>
      <c r="G27" s="127" t="s">
        <v>150</v>
      </c>
      <c r="H27" s="150"/>
      <c r="I27" s="84"/>
      <c r="J27" s="75"/>
      <c r="K27" s="86"/>
      <c r="L27" s="48"/>
      <c r="M27" s="101"/>
      <c r="N27" s="102"/>
      <c r="O27" s="102"/>
      <c r="P27" s="102"/>
      <c r="Q27" s="103"/>
      <c r="R27" s="102"/>
      <c r="S27" s="104"/>
      <c r="W27" s="142"/>
    </row>
    <row r="28" spans="1:23" s="105" customFormat="1" ht="30" customHeight="1" x14ac:dyDescent="0.25">
      <c r="A28" s="549"/>
      <c r="B28" s="139"/>
      <c r="C28" s="139"/>
      <c r="D28" s="139"/>
      <c r="E28" s="139"/>
      <c r="F28" s="552"/>
      <c r="G28" s="154"/>
      <c r="H28" s="151" t="s">
        <v>117</v>
      </c>
      <c r="I28" s="84"/>
      <c r="J28" s="75"/>
      <c r="K28" s="86"/>
      <c r="L28" s="48"/>
      <c r="M28" s="101"/>
      <c r="N28" s="102"/>
      <c r="O28" s="102"/>
      <c r="P28" s="102"/>
      <c r="Q28" s="103"/>
      <c r="R28" s="102"/>
      <c r="S28" s="104"/>
      <c r="W28" s="142"/>
    </row>
    <row r="29" spans="1:23" s="105" customFormat="1" ht="30" customHeight="1" x14ac:dyDescent="0.25">
      <c r="A29" s="549"/>
      <c r="B29" s="139"/>
      <c r="C29" s="139"/>
      <c r="D29" s="139"/>
      <c r="E29" s="139"/>
      <c r="F29" s="552"/>
      <c r="G29" s="127" t="s">
        <v>120</v>
      </c>
      <c r="H29" s="151"/>
      <c r="I29" s="84"/>
      <c r="J29" s="75"/>
      <c r="K29" s="86"/>
      <c r="L29" s="48"/>
      <c r="M29" s="101"/>
      <c r="N29" s="102"/>
      <c r="O29" s="102"/>
      <c r="P29" s="102"/>
      <c r="Q29" s="103"/>
      <c r="R29" s="102"/>
      <c r="S29" s="104"/>
      <c r="W29" s="142"/>
    </row>
    <row r="30" spans="1:23" ht="30" customHeight="1" x14ac:dyDescent="0.25">
      <c r="A30" s="557">
        <v>18</v>
      </c>
      <c r="B30" s="139"/>
      <c r="C30" s="139"/>
      <c r="D30" s="139"/>
      <c r="E30" s="139"/>
      <c r="F30" s="558" t="s">
        <v>111</v>
      </c>
      <c r="G30" s="84" t="s">
        <v>149</v>
      </c>
      <c r="H30" s="152" t="s">
        <v>95</v>
      </c>
      <c r="I30" s="125" t="s">
        <v>116</v>
      </c>
      <c r="K30" s="86"/>
      <c r="L30" s="48"/>
      <c r="M30" s="137" t="s">
        <v>49</v>
      </c>
      <c r="N30" s="25">
        <f>N24-14</f>
        <v>44284</v>
      </c>
      <c r="O30" s="25">
        <f>O24-14</f>
        <v>44345</v>
      </c>
      <c r="P30" s="25">
        <f>P24-14</f>
        <v>44406</v>
      </c>
      <c r="Q30" s="26">
        <f>(N2-N30)/7</f>
        <v>18.428571428571427</v>
      </c>
      <c r="R30" s="140"/>
      <c r="S30" s="20"/>
    </row>
    <row r="31" spans="1:23" ht="30" customHeight="1" x14ac:dyDescent="0.25">
      <c r="A31" s="557"/>
      <c r="B31" s="139"/>
      <c r="C31" s="139"/>
      <c r="D31" s="139"/>
      <c r="E31" s="139"/>
      <c r="F31" s="559"/>
      <c r="G31" s="84"/>
      <c r="H31" s="150"/>
      <c r="I31" s="127" t="s">
        <v>98</v>
      </c>
      <c r="K31" s="106" t="s">
        <v>74</v>
      </c>
      <c r="L31" s="45"/>
      <c r="M31" s="137" t="s">
        <v>74</v>
      </c>
      <c r="N31" s="140"/>
      <c r="O31" s="140"/>
      <c r="P31" s="140"/>
      <c r="Q31" s="26"/>
      <c r="R31" s="25">
        <f>R25-17</f>
        <v>44286</v>
      </c>
      <c r="S31" s="20">
        <f>(R2-R31)/7</f>
        <v>18.142857142857142</v>
      </c>
    </row>
    <row r="32" spans="1:23" ht="30" customHeight="1" x14ac:dyDescent="0.25">
      <c r="A32" s="557"/>
      <c r="B32" s="139"/>
      <c r="C32" s="139"/>
      <c r="D32" s="139"/>
      <c r="E32" s="139"/>
      <c r="F32" s="559"/>
      <c r="G32" s="84" t="s">
        <v>148</v>
      </c>
      <c r="H32" s="152" t="s">
        <v>93</v>
      </c>
      <c r="I32" s="127" t="s">
        <v>99</v>
      </c>
      <c r="K32" s="86"/>
      <c r="L32" s="48"/>
      <c r="M32" s="137" t="s">
        <v>75</v>
      </c>
      <c r="N32" s="25" t="e">
        <f>#REF!-7</f>
        <v>#REF!</v>
      </c>
      <c r="O32" s="25" t="e">
        <f>#REF!-7</f>
        <v>#REF!</v>
      </c>
      <c r="P32" s="25" t="e">
        <f>#REF!-7</f>
        <v>#REF!</v>
      </c>
      <c r="Q32" s="26" t="e">
        <f>(N2-N32)/7</f>
        <v>#REF!</v>
      </c>
      <c r="R32" s="140"/>
      <c r="S32" s="20"/>
    </row>
    <row r="33" spans="1:19" ht="30" customHeight="1" x14ac:dyDescent="0.25">
      <c r="A33" s="556">
        <v>19</v>
      </c>
      <c r="B33" s="138"/>
      <c r="C33" s="138"/>
      <c r="D33" s="138"/>
      <c r="E33" s="138"/>
      <c r="F33" s="559"/>
      <c r="G33" s="85"/>
      <c r="H33" s="91" t="s">
        <v>92</v>
      </c>
      <c r="I33" s="94" t="s">
        <v>100</v>
      </c>
      <c r="J33" s="81"/>
      <c r="K33" s="84" t="s">
        <v>76</v>
      </c>
      <c r="L33" s="45"/>
      <c r="M33" s="137" t="s">
        <v>76</v>
      </c>
      <c r="N33" s="25"/>
      <c r="O33" s="25"/>
      <c r="P33" s="25"/>
      <c r="Q33" s="26"/>
      <c r="R33" s="25">
        <f>R31-6</f>
        <v>44280</v>
      </c>
      <c r="S33" s="20">
        <f>(R2-R33)/7</f>
        <v>19</v>
      </c>
    </row>
    <row r="34" spans="1:19" ht="30" customHeight="1" x14ac:dyDescent="0.25">
      <c r="A34" s="556"/>
      <c r="B34" s="138"/>
      <c r="C34" s="138"/>
      <c r="D34" s="138"/>
      <c r="E34" s="138"/>
      <c r="F34" s="559"/>
      <c r="G34" s="89" t="s">
        <v>157</v>
      </c>
      <c r="H34" s="153" t="s">
        <v>118</v>
      </c>
      <c r="I34" s="93" t="s">
        <v>115</v>
      </c>
      <c r="J34" s="75"/>
      <c r="K34" s="85"/>
      <c r="L34" s="46"/>
      <c r="M34" s="42" t="s">
        <v>71</v>
      </c>
      <c r="N34" s="25" t="e">
        <f>N32-3</f>
        <v>#REF!</v>
      </c>
      <c r="O34" s="25" t="e">
        <f>O32-3</f>
        <v>#REF!</v>
      </c>
      <c r="P34" s="25" t="e">
        <f>P32-3</f>
        <v>#REF!</v>
      </c>
      <c r="Q34" s="26" t="e">
        <f>(N2-N34)/7</f>
        <v>#REF!</v>
      </c>
      <c r="R34" s="140"/>
      <c r="S34" s="20"/>
    </row>
    <row r="35" spans="1:19" ht="30" customHeight="1" x14ac:dyDescent="0.25">
      <c r="A35" s="164">
        <v>20</v>
      </c>
      <c r="B35" s="140"/>
      <c r="C35" s="140"/>
      <c r="D35" s="140"/>
      <c r="E35" s="140"/>
      <c r="F35" s="559"/>
      <c r="G35" s="89" t="s">
        <v>146</v>
      </c>
      <c r="H35" s="127" t="s">
        <v>108</v>
      </c>
      <c r="I35" s="91" t="s">
        <v>90</v>
      </c>
      <c r="J35" s="75"/>
      <c r="K35" s="84"/>
      <c r="L35" s="45"/>
      <c r="M35" s="42" t="s">
        <v>72</v>
      </c>
      <c r="N35" s="25" t="e">
        <f>N32-14</f>
        <v>#REF!</v>
      </c>
      <c r="O35" s="25" t="e">
        <f>O32-14</f>
        <v>#REF!</v>
      </c>
      <c r="P35" s="25" t="e">
        <f>P32-14</f>
        <v>#REF!</v>
      </c>
      <c r="Q35" s="26" t="e">
        <f>(N2-N35)/7</f>
        <v>#REF!</v>
      </c>
      <c r="R35" s="140"/>
      <c r="S35" s="20"/>
    </row>
    <row r="36" spans="1:19" ht="30" customHeight="1" x14ac:dyDescent="0.25">
      <c r="A36" s="164">
        <v>21</v>
      </c>
      <c r="B36" s="140"/>
      <c r="C36" s="140"/>
      <c r="D36" s="140"/>
      <c r="E36" s="140"/>
      <c r="F36" s="559"/>
      <c r="G36" s="87" t="s">
        <v>145</v>
      </c>
      <c r="H36" s="154"/>
      <c r="I36" s="93" t="s">
        <v>36</v>
      </c>
      <c r="J36" s="75"/>
      <c r="K36" s="84"/>
      <c r="L36" s="45"/>
      <c r="M36" s="41" t="s">
        <v>62</v>
      </c>
      <c r="N36" s="28" t="e">
        <f>N35-7</f>
        <v>#REF!</v>
      </c>
      <c r="O36" s="28" t="e">
        <f>O35-7</f>
        <v>#REF!</v>
      </c>
      <c r="P36" s="28" t="e">
        <f>P35-7</f>
        <v>#REF!</v>
      </c>
      <c r="Q36" s="29" t="e">
        <f>(N2-N36)/7</f>
        <v>#REF!</v>
      </c>
      <c r="R36" s="140"/>
      <c r="S36" s="20"/>
    </row>
    <row r="37" spans="1:19" ht="30" customHeight="1" x14ac:dyDescent="0.25">
      <c r="A37" s="164">
        <v>22</v>
      </c>
      <c r="B37" s="138"/>
      <c r="C37" s="138"/>
      <c r="D37" s="138"/>
      <c r="E37" s="138"/>
      <c r="F37" s="560" t="s">
        <v>112</v>
      </c>
      <c r="G37" s="155" t="s">
        <v>156</v>
      </c>
      <c r="H37" s="127" t="s">
        <v>120</v>
      </c>
      <c r="I37" s="84" t="s">
        <v>59</v>
      </c>
      <c r="K37" s="85" t="s">
        <v>86</v>
      </c>
      <c r="L37" s="46"/>
      <c r="M37" s="43" t="s">
        <v>60</v>
      </c>
      <c r="N37" s="25" t="e">
        <f>N32-28</f>
        <v>#REF!</v>
      </c>
      <c r="O37" s="25" t="e">
        <f>O32-28</f>
        <v>#REF!</v>
      </c>
      <c r="P37" s="25" t="e">
        <f>P32-28</f>
        <v>#REF!</v>
      </c>
      <c r="Q37" s="26" t="e">
        <f>(N2-N37)/7</f>
        <v>#REF!</v>
      </c>
      <c r="R37" s="25">
        <f>R33-22</f>
        <v>44258</v>
      </c>
      <c r="S37" s="20">
        <f>(R2-R37)/7</f>
        <v>22.142857142857142</v>
      </c>
    </row>
    <row r="38" spans="1:19" ht="30" customHeight="1" x14ac:dyDescent="0.25">
      <c r="A38" s="164">
        <v>23</v>
      </c>
      <c r="B38" s="138"/>
      <c r="C38" s="138"/>
      <c r="D38" s="138"/>
      <c r="E38" s="138"/>
      <c r="F38" s="561"/>
      <c r="G38" s="86"/>
      <c r="H38" s="84" t="s">
        <v>49</v>
      </c>
      <c r="I38" s="84" t="s">
        <v>51</v>
      </c>
      <c r="J38" s="81"/>
      <c r="K38" s="85"/>
      <c r="L38" s="46"/>
      <c r="M38" s="43"/>
      <c r="N38" s="25"/>
      <c r="O38" s="25"/>
      <c r="P38" s="25"/>
      <c r="Q38" s="26"/>
      <c r="R38" s="25"/>
      <c r="S38" s="20"/>
    </row>
    <row r="39" spans="1:19" ht="30" customHeight="1" x14ac:dyDescent="0.25">
      <c r="A39" s="164">
        <v>24</v>
      </c>
      <c r="B39" s="140"/>
      <c r="C39" s="140"/>
      <c r="D39" s="140"/>
      <c r="E39" s="140"/>
      <c r="F39" s="561"/>
      <c r="G39" s="155" t="s">
        <v>143</v>
      </c>
      <c r="H39" s="84"/>
      <c r="I39" s="150"/>
      <c r="K39" s="84" t="s">
        <v>77</v>
      </c>
      <c r="L39" s="45"/>
      <c r="M39" s="137" t="s">
        <v>61</v>
      </c>
      <c r="N39" s="25" t="e">
        <f>N37-14</f>
        <v>#REF!</v>
      </c>
      <c r="O39" s="25" t="e">
        <f>O37-14</f>
        <v>#REF!</v>
      </c>
      <c r="P39" s="25" t="e">
        <f>P37-14</f>
        <v>#REF!</v>
      </c>
      <c r="Q39" s="26" t="e">
        <f>(N2-N39)/7</f>
        <v>#REF!</v>
      </c>
      <c r="R39" s="25">
        <f>R37-14</f>
        <v>44244</v>
      </c>
      <c r="S39" s="20">
        <f>(R2-R39)/7</f>
        <v>24.142857142857142</v>
      </c>
    </row>
    <row r="40" spans="1:19" ht="30" customHeight="1" x14ac:dyDescent="0.25">
      <c r="A40" s="164">
        <v>25</v>
      </c>
      <c r="B40" s="140"/>
      <c r="C40" s="140"/>
      <c r="D40" s="140"/>
      <c r="E40" s="140"/>
      <c r="F40" s="561"/>
      <c r="G40" s="155" t="s">
        <v>79</v>
      </c>
      <c r="H40" s="84" t="s">
        <v>75</v>
      </c>
      <c r="I40" s="151" t="s">
        <v>117</v>
      </c>
      <c r="K40" s="84" t="s">
        <v>79</v>
      </c>
      <c r="L40" s="45"/>
      <c r="M40" s="137" t="s">
        <v>79</v>
      </c>
      <c r="N40" s="25" t="e">
        <f>N39-7</f>
        <v>#REF!</v>
      </c>
      <c r="O40" s="25" t="e">
        <f>O39-7</f>
        <v>#REF!</v>
      </c>
      <c r="P40" s="25" t="e">
        <f>P39-7</f>
        <v>#REF!</v>
      </c>
      <c r="Q40" s="26" t="e">
        <f>(N2-N40)/7</f>
        <v>#REF!</v>
      </c>
      <c r="R40" s="25">
        <f>R39-7</f>
        <v>44237</v>
      </c>
      <c r="S40" s="20">
        <f>(R2-R40)/7</f>
        <v>25.142857142857142</v>
      </c>
    </row>
    <row r="41" spans="1:19" ht="50.1" customHeight="1" x14ac:dyDescent="0.25">
      <c r="A41" s="164">
        <v>26</v>
      </c>
      <c r="B41" s="140"/>
      <c r="C41" s="140"/>
      <c r="D41" s="140"/>
      <c r="E41" s="140"/>
      <c r="F41" s="561"/>
      <c r="G41" s="156" t="s">
        <v>140</v>
      </c>
      <c r="H41" s="85"/>
      <c r="I41" s="151"/>
      <c r="J41" s="75"/>
      <c r="K41" s="111" t="s">
        <v>87</v>
      </c>
      <c r="L41" s="49"/>
      <c r="M41" s="41" t="s">
        <v>63</v>
      </c>
      <c r="N41" s="28" t="e">
        <f t="shared" ref="N41:P42" si="0">N40-7</f>
        <v>#REF!</v>
      </c>
      <c r="O41" s="28" t="e">
        <f t="shared" si="0"/>
        <v>#REF!</v>
      </c>
      <c r="P41" s="28" t="e">
        <f t="shared" si="0"/>
        <v>#REF!</v>
      </c>
      <c r="Q41" s="29" t="e">
        <f>(N2-N41)/7</f>
        <v>#REF!</v>
      </c>
      <c r="R41" s="28">
        <f>R37-28</f>
        <v>44230</v>
      </c>
      <c r="S41" s="20">
        <f>(R2-R41)/7</f>
        <v>26.142857142857142</v>
      </c>
    </row>
    <row r="42" spans="1:19" ht="75" x14ac:dyDescent="0.25">
      <c r="A42" s="170">
        <v>27</v>
      </c>
      <c r="B42" s="140"/>
      <c r="C42" s="140"/>
      <c r="D42" s="140"/>
      <c r="E42" s="140"/>
      <c r="F42" s="562" t="s">
        <v>106</v>
      </c>
      <c r="G42" s="89" t="s">
        <v>55</v>
      </c>
      <c r="H42" s="89" t="s">
        <v>71</v>
      </c>
      <c r="I42" s="152" t="s">
        <v>95</v>
      </c>
      <c r="J42" s="75"/>
      <c r="K42" s="84"/>
      <c r="L42" s="45"/>
      <c r="M42" s="41" t="s">
        <v>55</v>
      </c>
      <c r="N42" s="25" t="e">
        <f t="shared" si="0"/>
        <v>#REF!</v>
      </c>
      <c r="O42" s="25" t="e">
        <f t="shared" si="0"/>
        <v>#REF!</v>
      </c>
      <c r="P42" s="25" t="e">
        <f t="shared" si="0"/>
        <v>#REF!</v>
      </c>
      <c r="Q42" s="26" t="e">
        <f>(N2-N42)/7</f>
        <v>#REF!</v>
      </c>
      <c r="R42" s="28"/>
      <c r="S42" s="20"/>
    </row>
    <row r="43" spans="1:19" ht="30" x14ac:dyDescent="0.25">
      <c r="A43" s="563">
        <v>28</v>
      </c>
      <c r="B43" s="138"/>
      <c r="C43" s="138"/>
      <c r="D43" s="138"/>
      <c r="E43" s="138"/>
      <c r="F43" s="562"/>
      <c r="G43" s="89" t="s">
        <v>47</v>
      </c>
      <c r="H43" s="89" t="s">
        <v>72</v>
      </c>
      <c r="I43" s="150"/>
      <c r="J43" s="75"/>
      <c r="K43" s="85"/>
      <c r="L43" s="46"/>
      <c r="M43" s="41" t="s">
        <v>47</v>
      </c>
      <c r="N43" s="25" t="e">
        <f>N41-14</f>
        <v>#REF!</v>
      </c>
      <c r="O43" s="25" t="e">
        <f>O41-14</f>
        <v>#REF!</v>
      </c>
      <c r="P43" s="25" t="e">
        <f>P41-14</f>
        <v>#REF!</v>
      </c>
      <c r="Q43" s="26" t="e">
        <f>(N2-N43)/7</f>
        <v>#REF!</v>
      </c>
      <c r="R43" s="140"/>
      <c r="S43" s="20"/>
    </row>
    <row r="44" spans="1:19" ht="30" x14ac:dyDescent="0.25">
      <c r="A44" s="563"/>
      <c r="B44" s="138"/>
      <c r="C44" s="138"/>
      <c r="D44" s="138"/>
      <c r="E44" s="138"/>
      <c r="F44" s="562"/>
      <c r="G44" s="89" t="s">
        <v>43</v>
      </c>
      <c r="H44" s="87" t="s">
        <v>113</v>
      </c>
      <c r="I44" s="152" t="s">
        <v>93</v>
      </c>
      <c r="J44" s="75"/>
      <c r="K44" s="85"/>
      <c r="L44" s="46"/>
      <c r="M44" s="41" t="s">
        <v>43</v>
      </c>
      <c r="N44" s="25" t="e">
        <f t="shared" ref="N44:P45" si="1">N41-14</f>
        <v>#REF!</v>
      </c>
      <c r="O44" s="25" t="e">
        <f t="shared" si="1"/>
        <v>#REF!</v>
      </c>
      <c r="P44" s="25" t="e">
        <f t="shared" si="1"/>
        <v>#REF!</v>
      </c>
      <c r="Q44" s="26" t="e">
        <f>(N2-N44)/7</f>
        <v>#REF!</v>
      </c>
      <c r="R44" s="140"/>
      <c r="S44" s="20"/>
    </row>
    <row r="45" spans="1:19" ht="60" x14ac:dyDescent="0.25">
      <c r="A45" s="563">
        <v>29</v>
      </c>
      <c r="B45" s="140"/>
      <c r="C45" s="140"/>
      <c r="D45" s="140"/>
      <c r="E45" s="140"/>
      <c r="F45" s="562"/>
      <c r="G45" s="89" t="s">
        <v>107</v>
      </c>
      <c r="H45" s="155" t="s">
        <v>60</v>
      </c>
      <c r="I45" s="91" t="s">
        <v>92</v>
      </c>
      <c r="J45" s="75"/>
      <c r="K45" s="84"/>
      <c r="L45" s="45"/>
      <c r="M45" s="41" t="s">
        <v>64</v>
      </c>
      <c r="N45" s="25" t="e">
        <f t="shared" si="1"/>
        <v>#REF!</v>
      </c>
      <c r="O45" s="25" t="e">
        <f t="shared" si="1"/>
        <v>#REF!</v>
      </c>
      <c r="P45" s="25" t="e">
        <f t="shared" si="1"/>
        <v>#REF!</v>
      </c>
      <c r="Q45" s="26" t="e">
        <f>(N2-N45)/7</f>
        <v>#REF!</v>
      </c>
      <c r="R45" s="140"/>
      <c r="S45" s="20"/>
    </row>
    <row r="46" spans="1:19" x14ac:dyDescent="0.25">
      <c r="A46" s="563"/>
      <c r="B46" s="140"/>
      <c r="C46" s="140"/>
      <c r="D46" s="140"/>
      <c r="E46" s="140"/>
      <c r="F46" s="562"/>
      <c r="G46" s="88" t="s">
        <v>46</v>
      </c>
      <c r="H46" s="86"/>
      <c r="I46" s="153" t="s">
        <v>118</v>
      </c>
      <c r="K46" s="84"/>
      <c r="L46" s="45"/>
      <c r="M46" s="137" t="s">
        <v>46</v>
      </c>
      <c r="N46" s="25" t="e">
        <f>#REF!-7</f>
        <v>#REF!</v>
      </c>
      <c r="O46" s="25" t="e">
        <f>#REF!-7</f>
        <v>#REF!</v>
      </c>
      <c r="P46" s="25" t="e">
        <f>#REF!-7</f>
        <v>#REF!</v>
      </c>
      <c r="Q46" s="26" t="e">
        <f>(N2-N46)/7</f>
        <v>#REF!</v>
      </c>
      <c r="R46" s="25">
        <f>R41-29</f>
        <v>44201</v>
      </c>
      <c r="S46" s="20">
        <f>(R2-R46)/7</f>
        <v>30.285714285714285</v>
      </c>
    </row>
    <row r="47" spans="1:19" ht="30" x14ac:dyDescent="0.25">
      <c r="A47" s="563">
        <v>30</v>
      </c>
      <c r="B47" s="140"/>
      <c r="C47" s="140"/>
      <c r="D47" s="140"/>
      <c r="E47" s="140"/>
      <c r="F47" s="562"/>
      <c r="G47" s="89" t="s">
        <v>55</v>
      </c>
      <c r="H47" s="155" t="s">
        <v>61</v>
      </c>
      <c r="I47" s="127" t="s">
        <v>108</v>
      </c>
      <c r="J47" s="75"/>
      <c r="K47" s="88" t="s">
        <v>46</v>
      </c>
      <c r="L47" s="45"/>
      <c r="M47" s="41" t="s">
        <v>55</v>
      </c>
      <c r="N47" s="140"/>
      <c r="O47" s="140"/>
      <c r="P47" s="140"/>
      <c r="Q47" s="26"/>
      <c r="R47" s="25">
        <f>R41-27</f>
        <v>44203</v>
      </c>
      <c r="S47" s="20">
        <f>(R2-R47)/7</f>
        <v>30</v>
      </c>
    </row>
    <row r="48" spans="1:19" x14ac:dyDescent="0.25">
      <c r="A48" s="563"/>
      <c r="B48" s="140"/>
      <c r="C48" s="140"/>
      <c r="D48" s="140"/>
      <c r="E48" s="140"/>
      <c r="F48" s="562"/>
      <c r="G48" s="89"/>
      <c r="H48" s="155" t="s">
        <v>79</v>
      </c>
      <c r="I48" s="154"/>
      <c r="J48" s="75"/>
      <c r="K48" s="89" t="s">
        <v>55</v>
      </c>
      <c r="L48" s="49"/>
      <c r="M48" s="41"/>
      <c r="N48" s="140"/>
      <c r="O48" s="140"/>
      <c r="P48" s="140"/>
      <c r="Q48" s="26"/>
      <c r="R48" s="25"/>
      <c r="S48" s="20"/>
    </row>
    <row r="49" spans="1:19" ht="60" x14ac:dyDescent="0.25">
      <c r="A49" s="563"/>
      <c r="B49" s="140"/>
      <c r="C49" s="140"/>
      <c r="D49" s="140"/>
      <c r="E49" s="140"/>
      <c r="F49" s="562"/>
      <c r="G49" s="84"/>
      <c r="H49" s="156" t="s">
        <v>126</v>
      </c>
      <c r="I49" s="127" t="s">
        <v>120</v>
      </c>
      <c r="K49" s="84"/>
      <c r="L49" s="45"/>
      <c r="M49" s="137" t="s">
        <v>46</v>
      </c>
      <c r="N49" s="140"/>
      <c r="O49" s="140"/>
      <c r="P49" s="140"/>
      <c r="Q49" s="26"/>
      <c r="R49" s="25"/>
      <c r="S49" s="20"/>
    </row>
    <row r="50" spans="1:19" ht="36.6" customHeight="1" x14ac:dyDescent="0.25">
      <c r="A50" s="170">
        <v>31</v>
      </c>
      <c r="B50" s="140"/>
      <c r="C50" s="140"/>
      <c r="D50" s="140"/>
      <c r="E50" s="140"/>
      <c r="F50" s="562"/>
      <c r="G50" s="90" t="s">
        <v>54</v>
      </c>
      <c r="H50" s="89" t="s">
        <v>55</v>
      </c>
      <c r="I50" s="84" t="s">
        <v>49</v>
      </c>
      <c r="J50" s="75"/>
      <c r="K50" s="84"/>
      <c r="L50" s="45"/>
      <c r="M50" s="41" t="s">
        <v>54</v>
      </c>
      <c r="N50" s="25" t="e">
        <f>N42-30</f>
        <v>#REF!</v>
      </c>
      <c r="O50" s="25" t="e">
        <f>O42-30</f>
        <v>#REF!</v>
      </c>
      <c r="P50" s="25" t="e">
        <f>P42-30</f>
        <v>#REF!</v>
      </c>
      <c r="Q50" s="26" t="e">
        <f>(N2-N50)/7</f>
        <v>#REF!</v>
      </c>
      <c r="R50" s="140"/>
      <c r="S50" s="20"/>
    </row>
    <row r="51" spans="1:19" ht="30" customHeight="1" x14ac:dyDescent="0.25">
      <c r="A51" s="164">
        <v>32</v>
      </c>
      <c r="B51" s="140"/>
      <c r="C51" s="140"/>
      <c r="D51" s="140"/>
      <c r="E51" s="140"/>
      <c r="F51" s="553" t="s">
        <v>109</v>
      </c>
      <c r="G51" s="84" t="s">
        <v>127</v>
      </c>
      <c r="H51" s="89" t="s">
        <v>47</v>
      </c>
      <c r="I51" s="84"/>
      <c r="K51" s="84"/>
      <c r="L51" s="45"/>
      <c r="M51" s="41"/>
      <c r="N51" s="25"/>
      <c r="O51" s="25"/>
      <c r="P51" s="25"/>
      <c r="Q51" s="26"/>
      <c r="R51" s="25"/>
      <c r="S51" s="20"/>
    </row>
    <row r="52" spans="1:19" ht="30" customHeight="1" x14ac:dyDescent="0.25">
      <c r="A52" s="164">
        <v>33</v>
      </c>
      <c r="B52" s="140"/>
      <c r="C52" s="140"/>
      <c r="D52" s="140"/>
      <c r="E52" s="140"/>
      <c r="F52" s="554"/>
      <c r="G52" s="84"/>
      <c r="H52" s="89" t="s">
        <v>43</v>
      </c>
      <c r="I52" s="84" t="s">
        <v>75</v>
      </c>
      <c r="K52" s="84" t="s">
        <v>127</v>
      </c>
      <c r="L52" s="45"/>
      <c r="M52" s="41"/>
      <c r="N52" s="25"/>
      <c r="O52" s="25"/>
      <c r="P52" s="25"/>
      <c r="Q52" s="26"/>
      <c r="R52" s="25"/>
      <c r="S52" s="20"/>
    </row>
    <row r="53" spans="1:19" ht="30" customHeight="1" x14ac:dyDescent="0.25">
      <c r="A53" s="164">
        <v>34</v>
      </c>
      <c r="B53" s="140"/>
      <c r="C53" s="140"/>
      <c r="D53" s="140"/>
      <c r="E53" s="140"/>
      <c r="F53" s="554"/>
      <c r="G53" s="89" t="s">
        <v>45</v>
      </c>
      <c r="H53" s="89" t="s">
        <v>107</v>
      </c>
      <c r="I53" s="85"/>
      <c r="J53" s="75"/>
      <c r="K53" s="89" t="s">
        <v>45</v>
      </c>
      <c r="L53" s="45"/>
      <c r="M53" s="41" t="s">
        <v>45</v>
      </c>
      <c r="N53" s="25" t="e">
        <f>N50-21</f>
        <v>#REF!</v>
      </c>
      <c r="O53" s="25" t="e">
        <f>O50-21</f>
        <v>#REF!</v>
      </c>
      <c r="P53" s="25" t="e">
        <f>P50-21</f>
        <v>#REF!</v>
      </c>
      <c r="Q53" s="26" t="e">
        <f>(N2-N53)/7</f>
        <v>#REF!</v>
      </c>
      <c r="R53" s="25">
        <f>R41-60</f>
        <v>44170</v>
      </c>
      <c r="S53" s="20">
        <f>(R2-R53)/7</f>
        <v>34.714285714285715</v>
      </c>
    </row>
    <row r="54" spans="1:19" ht="30" customHeight="1" x14ac:dyDescent="0.25">
      <c r="A54" s="164">
        <v>35</v>
      </c>
      <c r="B54" s="140"/>
      <c r="C54" s="140"/>
      <c r="D54" s="140"/>
      <c r="E54" s="140"/>
      <c r="F54" s="554"/>
      <c r="G54" s="84"/>
      <c r="H54" s="88" t="s">
        <v>46</v>
      </c>
      <c r="I54" s="89" t="s">
        <v>71</v>
      </c>
      <c r="K54" s="84"/>
      <c r="L54" s="45"/>
      <c r="M54" s="41"/>
      <c r="N54" s="25"/>
      <c r="O54" s="25"/>
      <c r="P54" s="25"/>
      <c r="Q54" s="26"/>
      <c r="R54" s="25"/>
      <c r="S54" s="20"/>
    </row>
    <row r="55" spans="1:19" ht="30" customHeight="1" x14ac:dyDescent="0.25">
      <c r="A55" s="164">
        <v>36</v>
      </c>
      <c r="B55" s="140"/>
      <c r="C55" s="140"/>
      <c r="D55" s="140"/>
      <c r="E55" s="140"/>
      <c r="F55" s="554"/>
      <c r="G55" s="84"/>
      <c r="H55" s="89" t="s">
        <v>55</v>
      </c>
      <c r="I55" s="89" t="s">
        <v>72</v>
      </c>
      <c r="K55" s="84"/>
      <c r="L55" s="45"/>
      <c r="M55" s="41"/>
      <c r="N55" s="25"/>
      <c r="O55" s="25"/>
      <c r="P55" s="25"/>
      <c r="Q55" s="26"/>
      <c r="R55" s="25"/>
      <c r="S55" s="20"/>
    </row>
    <row r="56" spans="1:19" ht="30" customHeight="1" x14ac:dyDescent="0.25">
      <c r="A56" s="556">
        <v>37</v>
      </c>
      <c r="B56" s="140"/>
      <c r="C56" s="140"/>
      <c r="D56" s="140"/>
      <c r="E56" s="140"/>
      <c r="F56" s="554"/>
      <c r="G56" s="112" t="s">
        <v>44</v>
      </c>
      <c r="H56" s="89"/>
      <c r="I56" s="87" t="s">
        <v>113</v>
      </c>
      <c r="J56" s="75"/>
      <c r="K56" s="84"/>
      <c r="L56" s="45"/>
      <c r="M56" s="41" t="s">
        <v>44</v>
      </c>
      <c r="N56" s="25" t="e">
        <f>N50-40</f>
        <v>#REF!</v>
      </c>
      <c r="O56" s="25" t="e">
        <f>O50-40</f>
        <v>#REF!</v>
      </c>
      <c r="P56" s="25" t="e">
        <f>P50-40</f>
        <v>#REF!</v>
      </c>
      <c r="Q56" s="26" t="e">
        <f>(N2-N56)/7</f>
        <v>#REF!</v>
      </c>
      <c r="R56" s="140"/>
      <c r="S56" s="20"/>
    </row>
    <row r="57" spans="1:19" ht="30" customHeight="1" x14ac:dyDescent="0.25">
      <c r="A57" s="556"/>
      <c r="B57" s="140"/>
      <c r="C57" s="140"/>
      <c r="D57" s="140"/>
      <c r="E57" s="140"/>
      <c r="F57" s="555"/>
      <c r="G57" s="112" t="s">
        <v>73</v>
      </c>
      <c r="H57" s="84"/>
      <c r="I57" s="155" t="s">
        <v>60</v>
      </c>
      <c r="K57" s="90" t="s">
        <v>54</v>
      </c>
      <c r="L57" s="49"/>
      <c r="M57" s="41" t="s">
        <v>54</v>
      </c>
      <c r="N57" s="140"/>
      <c r="O57" s="140"/>
      <c r="P57" s="140"/>
      <c r="Q57" s="26"/>
      <c r="R57" s="25">
        <f>R47-61</f>
        <v>44142</v>
      </c>
      <c r="S57" s="20">
        <f>(R2-R57)/7</f>
        <v>38.714285714285715</v>
      </c>
    </row>
    <row r="58" spans="1:19" ht="30" customHeight="1" x14ac:dyDescent="0.25">
      <c r="A58" s="164">
        <v>39</v>
      </c>
      <c r="B58" s="140"/>
      <c r="C58" s="140"/>
      <c r="D58" s="140"/>
      <c r="E58" s="140"/>
      <c r="F58" s="22"/>
      <c r="G58" s="84"/>
      <c r="H58" s="90" t="s">
        <v>54</v>
      </c>
      <c r="I58" s="86"/>
      <c r="K58" s="84"/>
      <c r="L58" s="45"/>
      <c r="M58" s="41"/>
      <c r="N58" s="140"/>
      <c r="O58" s="140"/>
      <c r="P58" s="140"/>
      <c r="Q58" s="26"/>
      <c r="R58" s="140"/>
      <c r="S58" s="20"/>
    </row>
    <row r="59" spans="1:19" ht="30" customHeight="1" thickBot="1" x14ac:dyDescent="0.3">
      <c r="A59" s="164">
        <v>40</v>
      </c>
      <c r="B59" s="140"/>
      <c r="C59" s="140"/>
      <c r="D59" s="140"/>
      <c r="E59" s="140"/>
      <c r="F59" s="22"/>
      <c r="G59" s="84"/>
      <c r="H59" s="84" t="s">
        <v>127</v>
      </c>
      <c r="I59" s="155" t="s">
        <v>61</v>
      </c>
      <c r="K59" s="113" t="s">
        <v>44</v>
      </c>
      <c r="L59" s="50"/>
      <c r="M59" s="41" t="s">
        <v>44</v>
      </c>
      <c r="N59" s="140"/>
      <c r="O59" s="140"/>
      <c r="P59" s="140"/>
      <c r="Q59" s="26"/>
      <c r="R59" s="25">
        <f>R57-10</f>
        <v>44132</v>
      </c>
      <c r="S59" s="20">
        <f>(R2-R59)/7</f>
        <v>40.142857142857146</v>
      </c>
    </row>
    <row r="60" spans="1:19" x14ac:dyDescent="0.25">
      <c r="A60" s="164">
        <v>41</v>
      </c>
      <c r="B60" s="140"/>
      <c r="C60" s="140"/>
      <c r="D60" s="140"/>
      <c r="E60" s="140"/>
      <c r="F60" s="22"/>
      <c r="G60" s="84"/>
      <c r="H60" s="84"/>
      <c r="I60" s="155" t="s">
        <v>79</v>
      </c>
    </row>
    <row r="61" spans="1:19" ht="60" x14ac:dyDescent="0.25">
      <c r="A61" s="164">
        <v>42</v>
      </c>
      <c r="B61" s="140"/>
      <c r="C61" s="140"/>
      <c r="D61" s="140"/>
      <c r="E61" s="140"/>
      <c r="F61" s="22"/>
      <c r="G61" s="84"/>
      <c r="H61" s="89" t="s">
        <v>45</v>
      </c>
      <c r="I61" s="156" t="s">
        <v>126</v>
      </c>
    </row>
    <row r="62" spans="1:19" x14ac:dyDescent="0.25">
      <c r="A62" s="164">
        <v>43</v>
      </c>
      <c r="B62" s="140"/>
      <c r="C62" s="140"/>
      <c r="D62" s="140"/>
      <c r="E62" s="140"/>
      <c r="F62" s="22"/>
      <c r="G62" s="84"/>
      <c r="H62" s="84"/>
      <c r="I62" s="89" t="s">
        <v>55</v>
      </c>
    </row>
    <row r="63" spans="1:19" ht="30" x14ac:dyDescent="0.25">
      <c r="A63" s="164">
        <v>44</v>
      </c>
      <c r="B63" s="140"/>
      <c r="C63" s="140"/>
      <c r="D63" s="140"/>
      <c r="E63" s="140"/>
      <c r="F63" s="22"/>
      <c r="G63" s="84"/>
      <c r="H63" s="84"/>
      <c r="I63" s="89" t="s">
        <v>47</v>
      </c>
    </row>
    <row r="64" spans="1:19" ht="30" x14ac:dyDescent="0.25">
      <c r="A64" s="164">
        <v>45</v>
      </c>
      <c r="B64" s="140"/>
      <c r="C64" s="140"/>
      <c r="D64" s="140"/>
      <c r="E64" s="140"/>
      <c r="F64" s="22"/>
      <c r="G64" s="84"/>
      <c r="H64" s="112" t="s">
        <v>44</v>
      </c>
      <c r="I64" s="89" t="s">
        <v>43</v>
      </c>
    </row>
    <row r="65" spans="1:9" ht="30" x14ac:dyDescent="0.25">
      <c r="A65" s="164">
        <v>46</v>
      </c>
      <c r="B65" s="140"/>
      <c r="C65" s="140"/>
      <c r="D65" s="140"/>
      <c r="E65" s="140"/>
      <c r="F65" s="22"/>
      <c r="G65" s="84"/>
      <c r="H65" s="112" t="s">
        <v>73</v>
      </c>
      <c r="I65" s="89" t="s">
        <v>107</v>
      </c>
    </row>
    <row r="66" spans="1:9" x14ac:dyDescent="0.25">
      <c r="A66" s="164">
        <v>47</v>
      </c>
      <c r="B66" s="140"/>
      <c r="C66" s="140"/>
      <c r="D66" s="140"/>
      <c r="E66" s="140"/>
      <c r="F66" s="22"/>
      <c r="G66" s="84"/>
      <c r="H66" s="84"/>
      <c r="I66" s="88" t="s">
        <v>46</v>
      </c>
    </row>
    <row r="67" spans="1:9" x14ac:dyDescent="0.25">
      <c r="A67" s="164">
        <v>48</v>
      </c>
      <c r="B67" s="140"/>
      <c r="C67" s="140"/>
      <c r="D67" s="140"/>
      <c r="E67" s="140"/>
      <c r="F67" s="22"/>
      <c r="G67" s="84"/>
      <c r="H67" s="84"/>
      <c r="I67" s="89" t="s">
        <v>55</v>
      </c>
    </row>
    <row r="68" spans="1:9" x14ac:dyDescent="0.25">
      <c r="A68" s="164">
        <v>49</v>
      </c>
      <c r="B68" s="140"/>
      <c r="C68" s="140"/>
      <c r="D68" s="140"/>
      <c r="E68" s="140"/>
      <c r="F68" s="22"/>
      <c r="G68" s="84"/>
      <c r="H68" s="84"/>
      <c r="I68" s="89"/>
    </row>
    <row r="69" spans="1:9" x14ac:dyDescent="0.25">
      <c r="A69" s="164">
        <v>50</v>
      </c>
      <c r="B69" s="140"/>
      <c r="C69" s="140"/>
      <c r="D69" s="140"/>
      <c r="E69" s="140"/>
      <c r="F69" s="22"/>
      <c r="G69" s="84"/>
      <c r="H69" s="84"/>
      <c r="I69" s="84"/>
    </row>
    <row r="70" spans="1:9" ht="30" x14ac:dyDescent="0.25">
      <c r="A70" s="164">
        <v>51</v>
      </c>
      <c r="B70" s="140"/>
      <c r="C70" s="140"/>
      <c r="D70" s="140"/>
      <c r="E70" s="140"/>
      <c r="F70" s="22"/>
      <c r="G70" s="84"/>
      <c r="H70" s="84"/>
      <c r="I70" s="90" t="s">
        <v>54</v>
      </c>
    </row>
    <row r="71" spans="1:9" x14ac:dyDescent="0.25">
      <c r="A71" s="164">
        <v>52</v>
      </c>
      <c r="B71" s="140"/>
      <c r="C71" s="140"/>
      <c r="D71" s="140"/>
      <c r="E71" s="140"/>
      <c r="F71" s="22"/>
      <c r="G71" s="84"/>
      <c r="H71" s="84"/>
      <c r="I71" s="84" t="s">
        <v>127</v>
      </c>
    </row>
    <row r="72" spans="1:9" x14ac:dyDescent="0.25">
      <c r="A72" s="164">
        <v>53</v>
      </c>
      <c r="B72" s="140"/>
      <c r="C72" s="140"/>
      <c r="D72" s="140"/>
      <c r="E72" s="140"/>
      <c r="F72" s="22"/>
      <c r="G72" s="84"/>
      <c r="H72" s="84"/>
      <c r="I72" s="84"/>
    </row>
    <row r="73" spans="1:9" x14ac:dyDescent="0.25">
      <c r="A73" s="164">
        <v>54</v>
      </c>
      <c r="B73" s="140"/>
      <c r="C73" s="140"/>
      <c r="D73" s="140"/>
      <c r="E73" s="140"/>
      <c r="F73" s="22"/>
      <c r="G73" s="84"/>
      <c r="H73" s="84"/>
      <c r="I73" s="89" t="s">
        <v>45</v>
      </c>
    </row>
    <row r="74" spans="1:9" x14ac:dyDescent="0.25">
      <c r="A74" s="164">
        <v>55</v>
      </c>
      <c r="B74" s="140"/>
      <c r="C74" s="140"/>
      <c r="D74" s="140"/>
      <c r="E74" s="140"/>
      <c r="F74" s="22"/>
      <c r="G74" s="84"/>
      <c r="H74" s="84"/>
      <c r="I74" s="84"/>
    </row>
    <row r="75" spans="1:9" x14ac:dyDescent="0.25">
      <c r="A75" s="164">
        <v>56</v>
      </c>
      <c r="B75" s="140"/>
      <c r="C75" s="140"/>
      <c r="D75" s="140"/>
      <c r="E75" s="140"/>
      <c r="F75" s="22"/>
      <c r="G75" s="84"/>
      <c r="H75" s="84"/>
      <c r="I75" s="84"/>
    </row>
    <row r="76" spans="1:9" x14ac:dyDescent="0.25">
      <c r="A76" s="164">
        <v>57</v>
      </c>
      <c r="B76" s="140"/>
      <c r="C76" s="140"/>
      <c r="D76" s="140"/>
      <c r="E76" s="140"/>
      <c r="F76" s="22"/>
      <c r="G76" s="84"/>
      <c r="H76" s="84"/>
      <c r="I76" s="112" t="s">
        <v>44</v>
      </c>
    </row>
    <row r="77" spans="1:9" ht="15.75" thickBot="1" x14ac:dyDescent="0.3">
      <c r="A77" s="171">
        <v>58</v>
      </c>
      <c r="B77" s="172"/>
      <c r="C77" s="172"/>
      <c r="D77" s="172"/>
      <c r="E77" s="172"/>
      <c r="F77" s="173"/>
      <c r="G77" s="157"/>
      <c r="H77" s="157"/>
      <c r="I77" s="113" t="s">
        <v>73</v>
      </c>
    </row>
  </sheetData>
  <mergeCells count="19">
    <mergeCell ref="A19:A24"/>
    <mergeCell ref="F19:F26"/>
    <mergeCell ref="A26:A29"/>
    <mergeCell ref="F51:F57"/>
    <mergeCell ref="A56:A57"/>
    <mergeCell ref="A30:A32"/>
    <mergeCell ref="F30:F36"/>
    <mergeCell ref="A33:A34"/>
    <mergeCell ref="F37:F41"/>
    <mergeCell ref="F42:F50"/>
    <mergeCell ref="A43:A44"/>
    <mergeCell ref="A45:A46"/>
    <mergeCell ref="A47:A49"/>
    <mergeCell ref="F27:F29"/>
    <mergeCell ref="M3:M4"/>
    <mergeCell ref="F10:F12"/>
    <mergeCell ref="V11:V12"/>
    <mergeCell ref="W11:W12"/>
    <mergeCell ref="F14:F16"/>
  </mergeCells>
  <pageMargins left="0.7" right="0.7" top="0.75" bottom="0.75" header="0.3" footer="0.3"/>
  <pageSetup scale="40" orientation="portrait" r:id="rId1"/>
  <headerFooter>
    <oddFooter>&amp;L&amp;D&amp;C&amp;Z&amp;F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8BCB-F4E8-4941-97A2-C1531C785A2A}">
  <dimension ref="A1:L57"/>
  <sheetViews>
    <sheetView topLeftCell="A10" zoomScale="70" zoomScaleNormal="70" workbookViewId="0">
      <selection activeCell="B13" sqref="B13"/>
    </sheetView>
  </sheetViews>
  <sheetFormatPr defaultRowHeight="15" x14ac:dyDescent="0.25"/>
  <cols>
    <col min="1" max="1" width="8.7109375" style="1"/>
    <col min="2" max="2" width="48.140625" style="1" bestFit="1" customWidth="1"/>
    <col min="3" max="3" width="35.7109375" style="1" customWidth="1"/>
    <col min="4" max="4" width="1.42578125" style="1" customWidth="1"/>
    <col min="5" max="5" width="47.42578125" style="1" customWidth="1"/>
    <col min="6" max="6" width="24.42578125" style="1" customWidth="1"/>
    <col min="7" max="7" width="24.42578125" style="251" customWidth="1"/>
    <col min="8" max="9" width="24.42578125" style="1" customWidth="1"/>
    <col min="10" max="10" width="7.140625" style="24" customWidth="1"/>
    <col min="11" max="11" width="17.5703125" style="1" customWidth="1"/>
  </cols>
  <sheetData>
    <row r="1" spans="1:12" ht="15.75" thickBot="1" x14ac:dyDescent="0.3">
      <c r="A1" s="1" t="s">
        <v>65</v>
      </c>
      <c r="B1" s="6" t="s">
        <v>52</v>
      </c>
      <c r="C1" s="6" t="s">
        <v>53</v>
      </c>
      <c r="F1" s="1" t="s">
        <v>56</v>
      </c>
      <c r="H1" s="1" t="s">
        <v>88</v>
      </c>
      <c r="I1" s="1" t="s">
        <v>89</v>
      </c>
      <c r="K1" s="1" t="s">
        <v>57</v>
      </c>
    </row>
    <row r="2" spans="1:12" x14ac:dyDescent="0.25">
      <c r="A2" s="2">
        <v>0</v>
      </c>
      <c r="B2" s="2" t="s">
        <v>81</v>
      </c>
      <c r="C2" s="22" t="s">
        <v>81</v>
      </c>
      <c r="D2" s="44"/>
      <c r="E2" s="31" t="s">
        <v>2</v>
      </c>
      <c r="F2" s="25">
        <v>44413</v>
      </c>
      <c r="G2" s="252"/>
      <c r="H2" s="25">
        <v>44474</v>
      </c>
      <c r="I2" s="25">
        <v>44535</v>
      </c>
      <c r="J2" s="26"/>
      <c r="K2" s="25">
        <v>44413</v>
      </c>
      <c r="L2" s="20"/>
    </row>
    <row r="3" spans="1:12" x14ac:dyDescent="0.25">
      <c r="A3" s="2">
        <v>1</v>
      </c>
      <c r="B3" s="52" t="s">
        <v>3</v>
      </c>
      <c r="C3" s="22"/>
      <c r="D3" s="45"/>
      <c r="E3" s="493" t="s">
        <v>40</v>
      </c>
      <c r="F3" s="27">
        <f>F2-10</f>
        <v>44403</v>
      </c>
      <c r="G3" s="253"/>
      <c r="H3" s="27">
        <f>H2-10</f>
        <v>44464</v>
      </c>
      <c r="I3" s="27">
        <f>I2-10</f>
        <v>44525</v>
      </c>
      <c r="J3" s="26">
        <f>(F2-F3)/7</f>
        <v>1.4285714285714286</v>
      </c>
      <c r="K3" s="2"/>
      <c r="L3" s="20"/>
    </row>
    <row r="4" spans="1:12" x14ac:dyDescent="0.25">
      <c r="A4" s="2">
        <v>2</v>
      </c>
      <c r="B4" s="2"/>
      <c r="C4" s="51" t="s">
        <v>3</v>
      </c>
      <c r="D4" s="45"/>
      <c r="E4" s="493"/>
      <c r="F4" s="25"/>
      <c r="G4" s="252"/>
      <c r="H4" s="25"/>
      <c r="I4" s="25"/>
      <c r="J4" s="26"/>
      <c r="K4" s="27">
        <f>K2-14</f>
        <v>44399</v>
      </c>
      <c r="L4" s="20">
        <f>(K2-K4)/7</f>
        <v>2</v>
      </c>
    </row>
    <row r="5" spans="1:12" x14ac:dyDescent="0.25">
      <c r="A5" s="2">
        <v>3</v>
      </c>
      <c r="B5" s="2"/>
      <c r="C5" s="22"/>
      <c r="D5" s="45"/>
      <c r="E5" s="31"/>
      <c r="F5" s="25"/>
      <c r="G5" s="252"/>
      <c r="H5" s="25"/>
      <c r="I5" s="25"/>
      <c r="J5" s="26"/>
      <c r="K5" s="25"/>
      <c r="L5" s="20"/>
    </row>
    <row r="6" spans="1:12" x14ac:dyDescent="0.25">
      <c r="A6" s="2">
        <v>4</v>
      </c>
      <c r="B6" s="2"/>
      <c r="C6" s="22"/>
      <c r="D6" s="45"/>
      <c r="E6" s="31"/>
      <c r="F6" s="25"/>
      <c r="G6" s="252"/>
      <c r="H6" s="25"/>
      <c r="I6" s="25"/>
      <c r="J6" s="26"/>
      <c r="K6" s="25"/>
      <c r="L6" s="20"/>
    </row>
    <row r="7" spans="1:12" x14ac:dyDescent="0.25">
      <c r="A7" s="2">
        <v>5</v>
      </c>
      <c r="B7" s="2"/>
      <c r="C7" s="22"/>
      <c r="D7" s="45"/>
      <c r="E7" s="31"/>
      <c r="F7" s="25"/>
      <c r="G7" s="252"/>
      <c r="H7" s="25"/>
      <c r="I7" s="25"/>
      <c r="J7" s="26"/>
      <c r="K7" s="25"/>
      <c r="L7" s="20"/>
    </row>
    <row r="8" spans="1:12" x14ac:dyDescent="0.25">
      <c r="A8" s="2">
        <v>6</v>
      </c>
      <c r="B8" s="2"/>
      <c r="C8" s="22"/>
      <c r="D8" s="45"/>
      <c r="E8" s="31"/>
      <c r="F8" s="25"/>
      <c r="G8" s="252"/>
      <c r="H8" s="25"/>
      <c r="I8" s="25"/>
      <c r="J8" s="26"/>
      <c r="K8" s="25"/>
      <c r="L8" s="20"/>
    </row>
    <row r="9" spans="1:12" x14ac:dyDescent="0.25">
      <c r="A9" s="2">
        <v>7</v>
      </c>
      <c r="B9" s="2"/>
      <c r="C9" s="22"/>
      <c r="D9" s="45"/>
      <c r="E9" s="31"/>
      <c r="F9" s="25"/>
      <c r="G9" s="252"/>
      <c r="H9" s="25"/>
      <c r="I9" s="25"/>
      <c r="J9" s="26"/>
      <c r="K9" s="25"/>
      <c r="L9" s="20"/>
    </row>
    <row r="10" spans="1:12" x14ac:dyDescent="0.25">
      <c r="A10" s="2">
        <v>8</v>
      </c>
      <c r="B10" s="7" t="s">
        <v>82</v>
      </c>
      <c r="C10" s="22"/>
      <c r="D10" s="45"/>
      <c r="E10" s="31" t="s">
        <v>41</v>
      </c>
      <c r="F10" s="25">
        <f>F3-45</f>
        <v>44358</v>
      </c>
      <c r="G10" s="252">
        <f>F3-F10</f>
        <v>45</v>
      </c>
      <c r="H10" s="25">
        <f>H3-45</f>
        <v>44419</v>
      </c>
      <c r="I10" s="25">
        <f>I3-45</f>
        <v>44480</v>
      </c>
      <c r="J10" s="26">
        <f>(F2-F10)/7</f>
        <v>7.8571428571428568</v>
      </c>
      <c r="K10" s="2"/>
      <c r="L10" s="20"/>
    </row>
    <row r="11" spans="1:12" ht="60" x14ac:dyDescent="0.25">
      <c r="A11" s="2">
        <v>9</v>
      </c>
      <c r="C11" s="22"/>
      <c r="D11" s="45"/>
      <c r="E11" s="41" t="s">
        <v>80</v>
      </c>
      <c r="F11" s="25">
        <f>F10-10</f>
        <v>44348</v>
      </c>
      <c r="G11" s="252"/>
      <c r="H11" s="25">
        <f>H10-10</f>
        <v>44409</v>
      </c>
      <c r="I11" s="25">
        <f>I10-10</f>
        <v>44470</v>
      </c>
      <c r="J11" s="26">
        <f>(F2-F11)/7</f>
        <v>9.2857142857142865</v>
      </c>
      <c r="K11" s="2"/>
      <c r="L11" s="20"/>
    </row>
    <row r="12" spans="1:12" ht="75" x14ac:dyDescent="0.25">
      <c r="A12" s="2">
        <v>10</v>
      </c>
      <c r="B12" s="5" t="s">
        <v>83</v>
      </c>
      <c r="C12" s="22"/>
      <c r="D12" s="45"/>
      <c r="E12" s="31"/>
      <c r="F12" s="25"/>
      <c r="G12" s="252"/>
      <c r="H12" s="25"/>
      <c r="I12" s="25"/>
      <c r="J12" s="26"/>
      <c r="K12" s="2"/>
      <c r="L12" s="20"/>
    </row>
    <row r="13" spans="1:12" ht="30" x14ac:dyDescent="0.25">
      <c r="A13" s="2">
        <v>11</v>
      </c>
      <c r="B13" s="7" t="s">
        <v>42</v>
      </c>
      <c r="C13" s="22"/>
      <c r="D13" s="45"/>
      <c r="E13" s="41" t="s">
        <v>173</v>
      </c>
      <c r="F13" s="25">
        <f>F3-70</f>
        <v>44333</v>
      </c>
      <c r="G13" s="252">
        <f>F3-F13</f>
        <v>70</v>
      </c>
      <c r="H13" s="25">
        <f>H3-70</f>
        <v>44394</v>
      </c>
      <c r="I13" s="25">
        <f>I3-70</f>
        <v>44455</v>
      </c>
      <c r="J13" s="26">
        <f>(F2-F13)/7</f>
        <v>11.428571428571429</v>
      </c>
      <c r="K13" s="2"/>
      <c r="L13" s="20"/>
    </row>
    <row r="14" spans="1:12" ht="30.6" customHeight="1" x14ac:dyDescent="0.25">
      <c r="A14" s="2">
        <v>12</v>
      </c>
      <c r="B14" s="54" t="s">
        <v>195</v>
      </c>
      <c r="C14" s="22"/>
      <c r="D14" s="45"/>
      <c r="E14" s="31"/>
      <c r="F14" s="25"/>
      <c r="G14" s="252"/>
      <c r="H14" s="25"/>
      <c r="I14" s="25"/>
      <c r="J14" s="26"/>
      <c r="K14" s="2"/>
      <c r="L14" s="20"/>
    </row>
    <row r="15" spans="1:12" x14ac:dyDescent="0.25">
      <c r="A15" s="2">
        <v>13</v>
      </c>
      <c r="B15" s="2" t="s">
        <v>58</v>
      </c>
      <c r="C15" s="22"/>
      <c r="D15" s="45"/>
      <c r="E15" s="31" t="s">
        <v>58</v>
      </c>
      <c r="F15" s="25">
        <f>F13-10</f>
        <v>44323</v>
      </c>
      <c r="G15" s="252"/>
      <c r="H15" s="25">
        <f>H13-10</f>
        <v>44384</v>
      </c>
      <c r="I15" s="25">
        <f>I13-10</f>
        <v>44445</v>
      </c>
      <c r="J15" s="26">
        <f>(F2-F15)/7</f>
        <v>12.857142857142858</v>
      </c>
      <c r="K15" s="2"/>
      <c r="L15" s="20"/>
    </row>
    <row r="16" spans="1:12" x14ac:dyDescent="0.25">
      <c r="A16" s="2">
        <v>14</v>
      </c>
      <c r="B16" s="2" t="s">
        <v>194</v>
      </c>
      <c r="C16" s="22"/>
      <c r="D16" s="45"/>
      <c r="E16" s="31" t="s">
        <v>59</v>
      </c>
      <c r="F16" s="25">
        <f>F15-5</f>
        <v>44318</v>
      </c>
      <c r="G16" s="252">
        <f>F16-F21</f>
        <v>20</v>
      </c>
      <c r="H16" s="25">
        <f>H15-5</f>
        <v>44379</v>
      </c>
      <c r="I16" s="25">
        <f>I15-5</f>
        <v>44440</v>
      </c>
      <c r="J16" s="26">
        <f>(F2-F16)/7</f>
        <v>13.571428571428571</v>
      </c>
      <c r="K16" s="2"/>
      <c r="L16" s="20"/>
    </row>
    <row r="17" spans="1:12" ht="35.1" customHeight="1" x14ac:dyDescent="0.25">
      <c r="A17" s="2">
        <v>15</v>
      </c>
      <c r="B17" s="298" t="s">
        <v>193</v>
      </c>
      <c r="C17" s="22"/>
      <c r="D17" s="45"/>
      <c r="E17" s="31" t="s">
        <v>51</v>
      </c>
      <c r="F17" s="25">
        <f>F16-10</f>
        <v>44308</v>
      </c>
      <c r="G17" s="252"/>
      <c r="H17" s="25">
        <f>H16-10</f>
        <v>44369</v>
      </c>
      <c r="I17" s="25">
        <f>I16-10</f>
        <v>44430</v>
      </c>
      <c r="J17" s="26">
        <f>(F2-F17)/7</f>
        <v>15</v>
      </c>
      <c r="K17" s="2"/>
      <c r="L17" s="20"/>
    </row>
    <row r="18" spans="1:12" ht="30" x14ac:dyDescent="0.25">
      <c r="A18" s="488">
        <v>16</v>
      </c>
      <c r="B18" s="7" t="s">
        <v>69</v>
      </c>
      <c r="C18" s="53" t="s">
        <v>84</v>
      </c>
      <c r="D18" s="46"/>
      <c r="E18" s="41" t="s">
        <v>174</v>
      </c>
      <c r="F18" s="33">
        <f>F3-100</f>
        <v>44303</v>
      </c>
      <c r="G18" s="254">
        <f>F3-F18</f>
        <v>100</v>
      </c>
      <c r="H18" s="33">
        <f>H3-100</f>
        <v>44364</v>
      </c>
      <c r="I18" s="33">
        <f>I3-100</f>
        <v>44425</v>
      </c>
      <c r="J18" s="34">
        <f>(F2-F18)/7</f>
        <v>15.714285714285714</v>
      </c>
      <c r="K18" s="2"/>
      <c r="L18" s="20">
        <f>(K2-K19)/7</f>
        <v>15.714285714285714</v>
      </c>
    </row>
    <row r="19" spans="1:12" ht="30" x14ac:dyDescent="0.25">
      <c r="A19" s="488"/>
      <c r="B19" s="5" t="s">
        <v>70</v>
      </c>
      <c r="C19" s="36" t="s">
        <v>66</v>
      </c>
      <c r="D19" s="46"/>
      <c r="E19" s="31" t="s">
        <v>68</v>
      </c>
      <c r="F19" s="35"/>
      <c r="G19" s="255"/>
      <c r="H19" s="35"/>
      <c r="I19" s="35"/>
      <c r="J19" s="26"/>
      <c r="K19" s="33">
        <f>K4-96</f>
        <v>44303</v>
      </c>
      <c r="L19" s="20"/>
    </row>
    <row r="20" spans="1:12" ht="18.95" hidden="1" customHeight="1" x14ac:dyDescent="0.25">
      <c r="A20" s="488"/>
      <c r="C20" s="36"/>
      <c r="D20" s="46"/>
      <c r="E20" s="41" t="s">
        <v>70</v>
      </c>
      <c r="F20" s="25">
        <f>F18</f>
        <v>44303</v>
      </c>
      <c r="G20" s="252"/>
      <c r="H20" s="25">
        <f>H18</f>
        <v>44364</v>
      </c>
      <c r="I20" s="25">
        <f>I18</f>
        <v>44425</v>
      </c>
      <c r="J20" s="26">
        <f>(F2-F20)/7</f>
        <v>15.714285714285714</v>
      </c>
      <c r="K20" s="2"/>
      <c r="L20" s="20"/>
    </row>
    <row r="21" spans="1:12" x14ac:dyDescent="0.25">
      <c r="A21" s="488"/>
      <c r="B21" s="2" t="s">
        <v>50</v>
      </c>
      <c r="C21" s="36"/>
      <c r="D21" s="46"/>
      <c r="E21" s="31" t="s">
        <v>50</v>
      </c>
      <c r="F21" s="25">
        <f>F16-20</f>
        <v>44298</v>
      </c>
      <c r="G21" s="252"/>
      <c r="H21" s="25">
        <f>H16-20</f>
        <v>44359</v>
      </c>
      <c r="I21" s="25">
        <f>I16-20</f>
        <v>44420</v>
      </c>
      <c r="J21" s="26">
        <f>(F2-F21)/7</f>
        <v>16.428571428571427</v>
      </c>
      <c r="K21" s="2"/>
      <c r="L21" s="20"/>
    </row>
    <row r="22" spans="1:12" ht="60" x14ac:dyDescent="0.25">
      <c r="A22" s="488"/>
      <c r="B22" s="54" t="s">
        <v>48</v>
      </c>
      <c r="C22" s="55" t="s">
        <v>85</v>
      </c>
      <c r="D22" s="46"/>
      <c r="E22" s="41" t="s">
        <v>48</v>
      </c>
      <c r="F22" s="25">
        <f>F18-0</f>
        <v>44303</v>
      </c>
      <c r="G22" s="252"/>
      <c r="H22" s="25">
        <f>H18-0</f>
        <v>44364</v>
      </c>
      <c r="I22" s="25">
        <f>I18-0</f>
        <v>44425</v>
      </c>
      <c r="J22" s="26"/>
      <c r="K22" s="25">
        <f>K19-0</f>
        <v>44303</v>
      </c>
      <c r="L22" s="20">
        <f>(K2-K22)/7</f>
        <v>15.714285714285714</v>
      </c>
    </row>
    <row r="23" spans="1:12" ht="124.5" x14ac:dyDescent="0.25">
      <c r="A23" s="23">
        <v>17</v>
      </c>
      <c r="B23" s="56" t="s">
        <v>67</v>
      </c>
      <c r="C23" s="37"/>
      <c r="D23" s="47"/>
      <c r="E23" s="41" t="s">
        <v>67</v>
      </c>
      <c r="F23" s="25">
        <f>F22-10</f>
        <v>44293</v>
      </c>
      <c r="G23" s="252"/>
      <c r="H23" s="25">
        <f>H22-10</f>
        <v>44354</v>
      </c>
      <c r="I23" s="25">
        <f>I22-10</f>
        <v>44415</v>
      </c>
      <c r="J23" s="26">
        <f>(F2-F23)/7</f>
        <v>17.142857142857142</v>
      </c>
      <c r="K23" s="2"/>
      <c r="L23" s="20"/>
    </row>
    <row r="24" spans="1:12" x14ac:dyDescent="0.25">
      <c r="A24" s="494">
        <v>18</v>
      </c>
      <c r="B24" s="2" t="s">
        <v>49</v>
      </c>
      <c r="C24" s="38"/>
      <c r="D24" s="48"/>
      <c r="E24" s="31" t="s">
        <v>49</v>
      </c>
      <c r="F24" s="25">
        <f>F21-14</f>
        <v>44284</v>
      </c>
      <c r="G24" s="252"/>
      <c r="H24" s="25">
        <f>H21-14</f>
        <v>44345</v>
      </c>
      <c r="I24" s="25">
        <f>I21-14</f>
        <v>44406</v>
      </c>
      <c r="J24" s="26">
        <f>(F2-F24)/7</f>
        <v>18.428571428571427</v>
      </c>
      <c r="K24" s="2"/>
      <c r="L24" s="20"/>
    </row>
    <row r="25" spans="1:12" ht="38.1" customHeight="1" x14ac:dyDescent="0.25">
      <c r="A25" s="494"/>
      <c r="B25" s="2"/>
      <c r="C25" s="57" t="s">
        <v>74</v>
      </c>
      <c r="D25" s="45"/>
      <c r="E25" s="31" t="s">
        <v>74</v>
      </c>
      <c r="F25" s="2"/>
      <c r="G25" s="252"/>
      <c r="H25" s="2"/>
      <c r="I25" s="2"/>
      <c r="J25" s="26"/>
      <c r="K25" s="25">
        <f>K22-17</f>
        <v>44286</v>
      </c>
      <c r="L25" s="20">
        <f>(K2-K25)/7</f>
        <v>18.142857142857142</v>
      </c>
    </row>
    <row r="26" spans="1:12" x14ac:dyDescent="0.25">
      <c r="A26" s="494"/>
      <c r="B26" s="2" t="s">
        <v>75</v>
      </c>
      <c r="C26" s="38"/>
      <c r="D26" s="48"/>
      <c r="E26" s="31" t="s">
        <v>75</v>
      </c>
      <c r="F26" s="25">
        <f>F23-7</f>
        <v>44286</v>
      </c>
      <c r="G26" s="252"/>
      <c r="H26" s="25">
        <f>H23-7</f>
        <v>44347</v>
      </c>
      <c r="I26" s="25">
        <f>I23-7</f>
        <v>44408</v>
      </c>
      <c r="J26" s="26">
        <f>(F2-F26)/7</f>
        <v>18.142857142857142</v>
      </c>
      <c r="K26" s="2"/>
      <c r="L26" s="20"/>
    </row>
    <row r="27" spans="1:12" x14ac:dyDescent="0.25">
      <c r="A27" s="488">
        <v>19</v>
      </c>
      <c r="B27" s="32"/>
      <c r="C27" s="22" t="s">
        <v>76</v>
      </c>
      <c r="D27" s="45"/>
      <c r="E27" s="31" t="s">
        <v>76</v>
      </c>
      <c r="F27" s="25"/>
      <c r="G27" s="252"/>
      <c r="H27" s="25"/>
      <c r="I27" s="25"/>
      <c r="J27" s="26"/>
      <c r="K27" s="25">
        <f>K25-6</f>
        <v>44280</v>
      </c>
      <c r="L27" s="20">
        <f>(K2-K27)/7</f>
        <v>19</v>
      </c>
    </row>
    <row r="28" spans="1:12" ht="29.1" customHeight="1" x14ac:dyDescent="0.25">
      <c r="A28" s="488"/>
      <c r="B28" s="5" t="s">
        <v>71</v>
      </c>
      <c r="C28" s="36"/>
      <c r="D28" s="46"/>
      <c r="E28" s="42" t="s">
        <v>71</v>
      </c>
      <c r="F28" s="25">
        <f>F26-3</f>
        <v>44283</v>
      </c>
      <c r="G28" s="252"/>
      <c r="H28" s="25">
        <f>H26-3</f>
        <v>44344</v>
      </c>
      <c r="I28" s="25">
        <f>I26-3</f>
        <v>44405</v>
      </c>
      <c r="J28" s="26">
        <f>(F2-F28)/7</f>
        <v>18.571428571428573</v>
      </c>
      <c r="K28" s="2"/>
      <c r="L28" s="20"/>
    </row>
    <row r="29" spans="1:12" ht="30" x14ac:dyDescent="0.25">
      <c r="A29" s="2">
        <v>20</v>
      </c>
      <c r="B29" s="5" t="s">
        <v>72</v>
      </c>
      <c r="C29" s="22"/>
      <c r="D29" s="45"/>
      <c r="E29" s="42" t="s">
        <v>72</v>
      </c>
      <c r="F29" s="25">
        <f>F26-14</f>
        <v>44272</v>
      </c>
      <c r="G29" s="252"/>
      <c r="H29" s="25">
        <f>H26-14</f>
        <v>44333</v>
      </c>
      <c r="I29" s="25">
        <f>I26-14</f>
        <v>44394</v>
      </c>
      <c r="J29" s="26">
        <f>(F2-F29)/7</f>
        <v>20.142857142857142</v>
      </c>
      <c r="K29" s="2"/>
      <c r="L29" s="20"/>
    </row>
    <row r="30" spans="1:12" ht="30" x14ac:dyDescent="0.25">
      <c r="A30" s="2">
        <v>21</v>
      </c>
      <c r="B30" s="58" t="s">
        <v>91</v>
      </c>
      <c r="C30" s="22"/>
      <c r="D30" s="45"/>
      <c r="E30" s="41" t="s">
        <v>62</v>
      </c>
      <c r="F30" s="28">
        <f>F29-7</f>
        <v>44265</v>
      </c>
      <c r="G30" s="256"/>
      <c r="H30" s="28">
        <f>H29-7</f>
        <v>44326</v>
      </c>
      <c r="I30" s="28">
        <f>I29-7</f>
        <v>44387</v>
      </c>
      <c r="J30" s="29">
        <f>(F2-F30)/7</f>
        <v>21.142857142857142</v>
      </c>
      <c r="K30" s="2"/>
      <c r="L30" s="20"/>
    </row>
    <row r="31" spans="1:12" x14ac:dyDescent="0.25">
      <c r="A31" s="488">
        <v>22</v>
      </c>
      <c r="B31" s="23" t="s">
        <v>60</v>
      </c>
      <c r="C31" s="36" t="s">
        <v>86</v>
      </c>
      <c r="D31" s="46"/>
      <c r="E31" s="43" t="s">
        <v>60</v>
      </c>
      <c r="F31" s="25">
        <f>F26-28</f>
        <v>44258</v>
      </c>
      <c r="G31" s="252"/>
      <c r="H31" s="25">
        <f>H26-28</f>
        <v>44319</v>
      </c>
      <c r="I31" s="25">
        <f>I26-28</f>
        <v>44380</v>
      </c>
      <c r="J31" s="26">
        <f>(F2-F31)/7</f>
        <v>22.142857142857142</v>
      </c>
      <c r="K31" s="25">
        <f>K27-22</f>
        <v>44258</v>
      </c>
      <c r="L31" s="20">
        <f>(K2-K31)/7</f>
        <v>22.142857142857142</v>
      </c>
    </row>
    <row r="32" spans="1:12" x14ac:dyDescent="0.25">
      <c r="A32" s="488"/>
      <c r="B32" s="32"/>
      <c r="C32" s="36"/>
      <c r="D32" s="46"/>
      <c r="E32" s="43" t="s">
        <v>78</v>
      </c>
      <c r="F32" s="25"/>
      <c r="G32" s="252"/>
      <c r="H32" s="25"/>
      <c r="I32" s="25"/>
      <c r="J32" s="26"/>
      <c r="K32" s="25"/>
      <c r="L32" s="20"/>
    </row>
    <row r="33" spans="1:12" x14ac:dyDescent="0.25">
      <c r="A33" s="32">
        <v>23</v>
      </c>
      <c r="B33" s="32"/>
      <c r="C33" s="36"/>
      <c r="D33" s="46"/>
      <c r="E33" s="43"/>
      <c r="F33" s="25"/>
      <c r="G33" s="252"/>
      <c r="H33" s="25"/>
      <c r="I33" s="25"/>
      <c r="J33" s="26"/>
      <c r="K33" s="25"/>
      <c r="L33" s="20"/>
    </row>
    <row r="34" spans="1:12" x14ac:dyDescent="0.25">
      <c r="A34" s="492">
        <v>24</v>
      </c>
      <c r="B34" s="2" t="s">
        <v>61</v>
      </c>
      <c r="C34" s="22" t="s">
        <v>77</v>
      </c>
      <c r="D34" s="45"/>
      <c r="E34" s="31" t="s">
        <v>61</v>
      </c>
      <c r="F34" s="25">
        <f>F31-14</f>
        <v>44244</v>
      </c>
      <c r="G34" s="252"/>
      <c r="H34" s="25">
        <f>H31-14</f>
        <v>44305</v>
      </c>
      <c r="I34" s="25">
        <f>I31-14</f>
        <v>44366</v>
      </c>
      <c r="J34" s="26">
        <f>(F2-F34)/7</f>
        <v>24.142857142857142</v>
      </c>
      <c r="K34" s="25">
        <f>K31-14</f>
        <v>44244</v>
      </c>
      <c r="L34" s="20">
        <f>(K2-K34)/7</f>
        <v>24.142857142857142</v>
      </c>
    </row>
    <row r="35" spans="1:12" x14ac:dyDescent="0.25">
      <c r="A35" s="492"/>
      <c r="B35" s="2"/>
      <c r="C35" s="22"/>
      <c r="D35" s="45"/>
      <c r="E35" s="31" t="s">
        <v>77</v>
      </c>
      <c r="F35" s="25"/>
      <c r="G35" s="252"/>
      <c r="H35" s="25"/>
      <c r="I35" s="25"/>
      <c r="J35" s="26"/>
      <c r="K35" s="25"/>
      <c r="L35" s="20"/>
    </row>
    <row r="36" spans="1:12" x14ac:dyDescent="0.25">
      <c r="A36" s="2">
        <v>25</v>
      </c>
      <c r="B36" s="2" t="s">
        <v>79</v>
      </c>
      <c r="C36" s="22" t="s">
        <v>79</v>
      </c>
      <c r="D36" s="45"/>
      <c r="E36" s="31" t="s">
        <v>79</v>
      </c>
      <c r="F36" s="25">
        <f>F34-7</f>
        <v>44237</v>
      </c>
      <c r="G36" s="252"/>
      <c r="H36" s="25">
        <f>H34-7</f>
        <v>44298</v>
      </c>
      <c r="I36" s="25">
        <f>I34-7</f>
        <v>44359</v>
      </c>
      <c r="J36" s="26">
        <f>(F2-F36)/7</f>
        <v>25.142857142857142</v>
      </c>
      <c r="K36" s="25">
        <f>K34-7</f>
        <v>44237</v>
      </c>
      <c r="L36" s="20">
        <f>(K2-K36)/7</f>
        <v>25.142857142857142</v>
      </c>
    </row>
    <row r="37" spans="1:12" ht="60" x14ac:dyDescent="0.25">
      <c r="A37" s="2">
        <v>26</v>
      </c>
      <c r="B37" s="58" t="s">
        <v>63</v>
      </c>
      <c r="C37" s="59" t="s">
        <v>87</v>
      </c>
      <c r="D37" s="49"/>
      <c r="E37" s="41" t="s">
        <v>63</v>
      </c>
      <c r="F37" s="28">
        <f t="shared" ref="F37:I38" si="0">F36-7</f>
        <v>44230</v>
      </c>
      <c r="G37" s="256"/>
      <c r="H37" s="28">
        <f t="shared" si="0"/>
        <v>44291</v>
      </c>
      <c r="I37" s="28">
        <f t="shared" si="0"/>
        <v>44352</v>
      </c>
      <c r="J37" s="29">
        <f>(F2-F37)/7</f>
        <v>26.142857142857142</v>
      </c>
      <c r="K37" s="28">
        <f>K31-28</f>
        <v>44230</v>
      </c>
      <c r="L37" s="20">
        <f>(K2-K37)/7</f>
        <v>26.142857142857142</v>
      </c>
    </row>
    <row r="38" spans="1:12" x14ac:dyDescent="0.25">
      <c r="A38" s="2">
        <v>27</v>
      </c>
      <c r="B38" s="5" t="s">
        <v>55</v>
      </c>
      <c r="C38" s="22"/>
      <c r="D38" s="45"/>
      <c r="E38" s="41" t="s">
        <v>55</v>
      </c>
      <c r="F38" s="25">
        <f t="shared" si="0"/>
        <v>44223</v>
      </c>
      <c r="G38" s="252"/>
      <c r="H38" s="25">
        <f t="shared" si="0"/>
        <v>44284</v>
      </c>
      <c r="I38" s="25">
        <f t="shared" si="0"/>
        <v>44345</v>
      </c>
      <c r="J38" s="26">
        <f>(F2-F38)/7</f>
        <v>27.142857142857142</v>
      </c>
      <c r="K38" s="28"/>
      <c r="L38" s="20"/>
    </row>
    <row r="39" spans="1:12" ht="30" x14ac:dyDescent="0.25">
      <c r="A39" s="488">
        <v>28</v>
      </c>
      <c r="B39" s="5" t="s">
        <v>47</v>
      </c>
      <c r="C39" s="36"/>
      <c r="D39" s="46"/>
      <c r="E39" s="41" t="s">
        <v>47</v>
      </c>
      <c r="F39" s="25">
        <f>F37-14</f>
        <v>44216</v>
      </c>
      <c r="G39" s="252"/>
      <c r="H39" s="25">
        <f>H37-14</f>
        <v>44277</v>
      </c>
      <c r="I39" s="25">
        <f>I37-14</f>
        <v>44338</v>
      </c>
      <c r="J39" s="26">
        <f>(F2-F39)/7</f>
        <v>28.142857142857142</v>
      </c>
      <c r="K39" s="2"/>
      <c r="L39" s="20"/>
    </row>
    <row r="40" spans="1:12" ht="30" x14ac:dyDescent="0.25">
      <c r="A40" s="488"/>
      <c r="B40" s="5" t="s">
        <v>43</v>
      </c>
      <c r="C40" s="36"/>
      <c r="D40" s="46"/>
      <c r="E40" s="41" t="s">
        <v>43</v>
      </c>
      <c r="F40" s="25">
        <f t="shared" ref="F40:I41" si="1">F37-14</f>
        <v>44216</v>
      </c>
      <c r="G40" s="252"/>
      <c r="H40" s="25">
        <f t="shared" si="1"/>
        <v>44277</v>
      </c>
      <c r="I40" s="25">
        <f t="shared" si="1"/>
        <v>44338</v>
      </c>
      <c r="J40" s="26">
        <f>(F2-F40)/7</f>
        <v>28.142857142857142</v>
      </c>
      <c r="K40" s="2"/>
      <c r="L40" s="20"/>
    </row>
    <row r="41" spans="1:12" ht="30" x14ac:dyDescent="0.25">
      <c r="A41" s="489">
        <v>29</v>
      </c>
      <c r="B41" s="5" t="s">
        <v>64</v>
      </c>
      <c r="C41" s="22"/>
      <c r="D41" s="45"/>
      <c r="E41" s="41" t="s">
        <v>64</v>
      </c>
      <c r="F41" s="25">
        <f t="shared" si="1"/>
        <v>44209</v>
      </c>
      <c r="G41" s="252"/>
      <c r="H41" s="25">
        <f t="shared" si="1"/>
        <v>44270</v>
      </c>
      <c r="I41" s="25">
        <f t="shared" si="1"/>
        <v>44331</v>
      </c>
      <c r="J41" s="26">
        <f>(F2-F41)/7</f>
        <v>29.142857142857142</v>
      </c>
      <c r="K41" s="2"/>
      <c r="L41" s="20"/>
    </row>
    <row r="42" spans="1:12" x14ac:dyDescent="0.25">
      <c r="A42" s="490"/>
      <c r="B42" s="61" t="s">
        <v>46</v>
      </c>
      <c r="C42" s="22"/>
      <c r="D42" s="45"/>
      <c r="E42" s="31" t="s">
        <v>46</v>
      </c>
      <c r="F42" s="25">
        <f>F49-7</f>
        <v>44209</v>
      </c>
      <c r="G42" s="252"/>
      <c r="H42" s="25">
        <f>H49-7</f>
        <v>44270</v>
      </c>
      <c r="I42" s="25">
        <f>I49-7</f>
        <v>44331</v>
      </c>
      <c r="J42" s="26">
        <f>(F2-F42)/7</f>
        <v>29.142857142857142</v>
      </c>
      <c r="K42" s="25">
        <f>K37-29</f>
        <v>44201</v>
      </c>
      <c r="L42" s="20">
        <f>(K2-K42)/7</f>
        <v>30.285714285714285</v>
      </c>
    </row>
    <row r="43" spans="1:12" x14ac:dyDescent="0.25">
      <c r="A43" s="489">
        <v>30</v>
      </c>
      <c r="B43" s="5" t="s">
        <v>55</v>
      </c>
      <c r="C43" s="60" t="s">
        <v>46</v>
      </c>
      <c r="D43" s="45"/>
      <c r="E43" s="41" t="s">
        <v>55</v>
      </c>
      <c r="F43" s="2"/>
      <c r="G43" s="252"/>
      <c r="H43" s="2"/>
      <c r="I43" s="2"/>
      <c r="J43" s="26"/>
      <c r="K43" s="25">
        <f>K37-27</f>
        <v>44203</v>
      </c>
      <c r="L43" s="20">
        <f>(K2-K43)/7</f>
        <v>30</v>
      </c>
    </row>
    <row r="44" spans="1:12" x14ac:dyDescent="0.25">
      <c r="A44" s="491"/>
      <c r="B44" s="5"/>
      <c r="C44" s="39" t="s">
        <v>55</v>
      </c>
      <c r="D44" s="49"/>
      <c r="E44" s="41"/>
      <c r="F44" s="2"/>
      <c r="G44" s="252"/>
      <c r="H44" s="2"/>
      <c r="I44" s="2"/>
      <c r="J44" s="26"/>
      <c r="K44" s="25"/>
      <c r="L44" s="20"/>
    </row>
    <row r="45" spans="1:12" x14ac:dyDescent="0.25">
      <c r="A45" s="490"/>
      <c r="B45" s="2"/>
      <c r="C45" s="22"/>
      <c r="D45" s="45"/>
      <c r="E45" s="31" t="s">
        <v>46</v>
      </c>
      <c r="F45" s="2"/>
      <c r="G45" s="252"/>
      <c r="H45" s="2"/>
      <c r="I45" s="2"/>
      <c r="J45" s="26"/>
      <c r="K45" s="25"/>
      <c r="L45" s="20"/>
    </row>
    <row r="46" spans="1:12" ht="36.6" customHeight="1" x14ac:dyDescent="0.25">
      <c r="A46" s="2">
        <v>31</v>
      </c>
      <c r="B46" s="63" t="s">
        <v>54</v>
      </c>
      <c r="C46" s="22"/>
      <c r="D46" s="45"/>
      <c r="E46" s="41" t="s">
        <v>54</v>
      </c>
      <c r="F46" s="25">
        <f>F38-30</f>
        <v>44193</v>
      </c>
      <c r="G46" s="252"/>
      <c r="H46" s="25">
        <f>H38-30</f>
        <v>44254</v>
      </c>
      <c r="I46" s="25">
        <f>I38-30</f>
        <v>44315</v>
      </c>
      <c r="J46" s="26">
        <f>(F2-F46)/7</f>
        <v>31.428571428571427</v>
      </c>
      <c r="K46" s="2"/>
      <c r="L46" s="20"/>
    </row>
    <row r="47" spans="1:12" ht="36.6" customHeight="1" x14ac:dyDescent="0.25">
      <c r="A47" s="2">
        <v>32</v>
      </c>
      <c r="B47" s="2"/>
      <c r="C47" s="22"/>
      <c r="D47" s="45"/>
      <c r="E47" s="41"/>
      <c r="F47" s="25"/>
      <c r="G47" s="252"/>
      <c r="H47" s="25"/>
      <c r="I47" s="25"/>
      <c r="J47" s="26"/>
      <c r="K47" s="25"/>
      <c r="L47" s="20"/>
    </row>
    <row r="48" spans="1:12" ht="36.6" customHeight="1" x14ac:dyDescent="0.25">
      <c r="A48" s="2">
        <v>33</v>
      </c>
      <c r="B48" s="2"/>
      <c r="C48" s="22"/>
      <c r="D48" s="45"/>
      <c r="E48" s="41"/>
      <c r="F48" s="25"/>
      <c r="G48" s="252"/>
      <c r="H48" s="25"/>
      <c r="I48" s="25"/>
      <c r="J48" s="26"/>
      <c r="K48" s="25"/>
      <c r="L48" s="20"/>
    </row>
    <row r="49" spans="1:12" hidden="1" x14ac:dyDescent="0.25">
      <c r="A49" s="2"/>
      <c r="B49" s="2"/>
      <c r="C49" s="22"/>
      <c r="D49" s="45"/>
      <c r="E49" s="31"/>
      <c r="F49" s="25">
        <f>F37-14</f>
        <v>44216</v>
      </c>
      <c r="G49" s="252"/>
      <c r="H49" s="25">
        <f>H37-14</f>
        <v>44277</v>
      </c>
      <c r="I49" s="25">
        <f>I37-14</f>
        <v>44338</v>
      </c>
      <c r="J49" s="26">
        <f>(F2-F49)/7</f>
        <v>28.142857142857142</v>
      </c>
      <c r="K49" s="2"/>
      <c r="L49" s="20"/>
    </row>
    <row r="50" spans="1:12" ht="30" x14ac:dyDescent="0.25">
      <c r="A50" s="2">
        <v>34</v>
      </c>
      <c r="B50" s="5" t="s">
        <v>45</v>
      </c>
      <c r="C50" s="5" t="s">
        <v>45</v>
      </c>
      <c r="D50" s="45"/>
      <c r="E50" s="41" t="s">
        <v>45</v>
      </c>
      <c r="F50" s="25">
        <f>F46-21</f>
        <v>44172</v>
      </c>
      <c r="G50" s="252"/>
      <c r="H50" s="25">
        <f>H46-21</f>
        <v>44233</v>
      </c>
      <c r="I50" s="25">
        <f>I46-21</f>
        <v>44294</v>
      </c>
      <c r="J50" s="26">
        <f>(F2-F50)/7</f>
        <v>34.428571428571431</v>
      </c>
      <c r="K50" s="25">
        <f>K37-60</f>
        <v>44170</v>
      </c>
      <c r="L50" s="20">
        <f>(K2-K50)/7</f>
        <v>34.714285714285715</v>
      </c>
    </row>
    <row r="51" spans="1:12" x14ac:dyDescent="0.25">
      <c r="A51" s="2">
        <v>35</v>
      </c>
      <c r="B51" s="2"/>
      <c r="C51" s="22"/>
      <c r="D51" s="45"/>
      <c r="E51" s="41"/>
      <c r="F51" s="25"/>
      <c r="G51" s="252"/>
      <c r="H51" s="25"/>
      <c r="I51" s="25"/>
      <c r="J51" s="26"/>
      <c r="K51" s="25"/>
      <c r="L51" s="20"/>
    </row>
    <row r="52" spans="1:12" x14ac:dyDescent="0.25">
      <c r="A52" s="2">
        <v>36</v>
      </c>
      <c r="B52" s="2"/>
      <c r="C52" s="22"/>
      <c r="D52" s="45"/>
      <c r="E52" s="41"/>
      <c r="F52" s="25"/>
      <c r="G52" s="252"/>
      <c r="H52" s="25"/>
      <c r="I52" s="25"/>
      <c r="J52" s="26"/>
      <c r="K52" s="25"/>
      <c r="L52" s="20"/>
    </row>
    <row r="53" spans="1:12" ht="18.600000000000001" customHeight="1" x14ac:dyDescent="0.25">
      <c r="A53" s="2">
        <v>37</v>
      </c>
      <c r="B53" s="65" t="s">
        <v>44</v>
      </c>
      <c r="C53" s="22"/>
      <c r="D53" s="45"/>
      <c r="E53" s="41" t="s">
        <v>44</v>
      </c>
      <c r="F53" s="25">
        <f>F46-40</f>
        <v>44153</v>
      </c>
      <c r="G53" s="252"/>
      <c r="H53" s="25">
        <f>H46-40</f>
        <v>44214</v>
      </c>
      <c r="I53" s="25">
        <f>I46-40</f>
        <v>44275</v>
      </c>
      <c r="J53" s="26">
        <f>(F2-F53)/7</f>
        <v>37.142857142857146</v>
      </c>
      <c r="K53" s="2"/>
      <c r="L53" s="20"/>
    </row>
    <row r="54" spans="1:12" x14ac:dyDescent="0.25">
      <c r="A54" s="492">
        <v>38</v>
      </c>
      <c r="B54" s="5" t="s">
        <v>73</v>
      </c>
      <c r="C54" s="22"/>
      <c r="D54" s="45"/>
      <c r="E54" s="41" t="s">
        <v>73</v>
      </c>
      <c r="F54" s="25">
        <f>F53-7</f>
        <v>44146</v>
      </c>
      <c r="G54" s="252"/>
      <c r="H54" s="25">
        <f>H53-7</f>
        <v>44207</v>
      </c>
      <c r="I54" s="25">
        <f>I53-7</f>
        <v>44268</v>
      </c>
      <c r="J54" s="26">
        <f>(F2-F54)/7</f>
        <v>38.142857142857146</v>
      </c>
      <c r="K54" s="2"/>
      <c r="L54" s="20"/>
    </row>
    <row r="55" spans="1:12" ht="45" x14ac:dyDescent="0.25">
      <c r="A55" s="492"/>
      <c r="B55" s="2"/>
      <c r="C55" s="62" t="s">
        <v>54</v>
      </c>
      <c r="D55" s="49"/>
      <c r="E55" s="41" t="s">
        <v>54</v>
      </c>
      <c r="F55" s="2"/>
      <c r="G55" s="252"/>
      <c r="H55" s="2"/>
      <c r="I55" s="2"/>
      <c r="J55" s="26"/>
      <c r="K55" s="25">
        <f>K43-61</f>
        <v>44142</v>
      </c>
      <c r="L55" s="20">
        <f>(K2-K55)/7</f>
        <v>38.714285714285715</v>
      </c>
    </row>
    <row r="56" spans="1:12" x14ac:dyDescent="0.25">
      <c r="A56" s="2">
        <v>39</v>
      </c>
      <c r="B56" s="2"/>
      <c r="C56" s="22"/>
      <c r="D56" s="45"/>
      <c r="E56" s="41"/>
      <c r="F56" s="2"/>
      <c r="G56" s="252"/>
      <c r="H56" s="2"/>
      <c r="I56" s="2"/>
      <c r="J56" s="26"/>
      <c r="K56" s="2"/>
      <c r="L56" s="20"/>
    </row>
    <row r="57" spans="1:12" ht="15.75" thickBot="1" x14ac:dyDescent="0.3">
      <c r="A57" s="2">
        <v>40</v>
      </c>
      <c r="B57" s="2"/>
      <c r="C57" s="64" t="s">
        <v>44</v>
      </c>
      <c r="D57" s="50"/>
      <c r="E57" s="41" t="s">
        <v>44</v>
      </c>
      <c r="F57" s="2"/>
      <c r="G57" s="252"/>
      <c r="H57" s="2"/>
      <c r="I57" s="2"/>
      <c r="J57" s="26"/>
      <c r="K57" s="25">
        <f>K55-10</f>
        <v>44132</v>
      </c>
      <c r="L57" s="20">
        <f>(K2-K57)/7</f>
        <v>40.142857142857146</v>
      </c>
    </row>
  </sheetData>
  <mergeCells count="10">
    <mergeCell ref="E3:E4"/>
    <mergeCell ref="A18:A22"/>
    <mergeCell ref="A24:A26"/>
    <mergeCell ref="A27:A28"/>
    <mergeCell ref="A31:A32"/>
    <mergeCell ref="A34:A35"/>
    <mergeCell ref="A39:A40"/>
    <mergeCell ref="A54:A55"/>
    <mergeCell ref="A43:A45"/>
    <mergeCell ref="A41:A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DB6B-C24F-4AE3-8FDE-5C48E55B3DA5}">
  <dimension ref="A1:G52"/>
  <sheetViews>
    <sheetView workbookViewId="0">
      <selection activeCell="F51" sqref="F51"/>
    </sheetView>
  </sheetViews>
  <sheetFormatPr defaultRowHeight="15" x14ac:dyDescent="0.25"/>
  <cols>
    <col min="1" max="1" width="5.85546875" style="1" customWidth="1"/>
    <col min="2" max="2" width="20.5703125" style="1" hidden="1" customWidth="1"/>
    <col min="3" max="3" width="17.42578125" style="1" customWidth="1"/>
    <col min="4" max="4" width="19.5703125" style="1" customWidth="1"/>
    <col min="5" max="5" width="52.85546875" style="1" bestFit="1" customWidth="1"/>
    <col min="6" max="6" width="38.85546875" style="1" customWidth="1"/>
  </cols>
  <sheetData>
    <row r="1" spans="1:7" x14ac:dyDescent="0.25">
      <c r="E1" s="566" t="s">
        <v>17</v>
      </c>
      <c r="F1" s="566"/>
    </row>
    <row r="3" spans="1:7" ht="45" x14ac:dyDescent="0.25">
      <c r="A3" s="2"/>
      <c r="B3" s="2" t="s">
        <v>27</v>
      </c>
      <c r="C3" s="11" t="s">
        <v>26</v>
      </c>
      <c r="D3" s="18" t="s">
        <v>25</v>
      </c>
      <c r="E3" s="18" t="s">
        <v>28</v>
      </c>
      <c r="F3" s="11" t="s">
        <v>1</v>
      </c>
    </row>
    <row r="4" spans="1:7" x14ac:dyDescent="0.25">
      <c r="A4" s="564" t="s">
        <v>0</v>
      </c>
      <c r="B4" s="3"/>
      <c r="C4" s="3"/>
      <c r="D4" s="3"/>
      <c r="E4" s="2"/>
      <c r="F4" s="2"/>
    </row>
    <row r="5" spans="1:7" x14ac:dyDescent="0.25">
      <c r="A5" s="564"/>
      <c r="B5" s="3"/>
      <c r="C5" s="3"/>
      <c r="D5" s="3"/>
      <c r="E5" s="2"/>
      <c r="F5" s="2"/>
    </row>
    <row r="6" spans="1:7" x14ac:dyDescent="0.25">
      <c r="A6" s="2">
        <v>1</v>
      </c>
      <c r="B6" s="2"/>
      <c r="C6" s="2"/>
      <c r="D6" s="2"/>
      <c r="E6" s="9" t="s">
        <v>2</v>
      </c>
      <c r="F6" s="9" t="s">
        <v>2</v>
      </c>
    </row>
    <row r="7" spans="1:7" x14ac:dyDescent="0.25">
      <c r="A7" s="2">
        <v>2</v>
      </c>
      <c r="B7" s="2"/>
      <c r="C7" s="2"/>
      <c r="D7" s="2"/>
      <c r="E7" s="9" t="s">
        <v>4</v>
      </c>
      <c r="F7" s="9" t="s">
        <v>4</v>
      </c>
    </row>
    <row r="8" spans="1:7" x14ac:dyDescent="0.25">
      <c r="A8" s="2">
        <v>3</v>
      </c>
      <c r="B8" s="2"/>
      <c r="C8" s="2"/>
      <c r="D8" s="2"/>
      <c r="E8" s="9" t="s">
        <v>3</v>
      </c>
      <c r="F8" s="9" t="s">
        <v>3</v>
      </c>
    </row>
    <row r="9" spans="1:7" x14ac:dyDescent="0.25">
      <c r="A9" s="2">
        <v>4</v>
      </c>
      <c r="B9" s="2"/>
      <c r="C9" s="2"/>
      <c r="D9" s="2"/>
      <c r="E9" s="2"/>
      <c r="F9" s="2"/>
    </row>
    <row r="10" spans="1:7" x14ac:dyDescent="0.25">
      <c r="A10" s="2">
        <v>5</v>
      </c>
      <c r="B10" s="2"/>
      <c r="C10" s="2"/>
      <c r="D10" s="2"/>
      <c r="E10" s="2"/>
      <c r="F10" s="2"/>
    </row>
    <row r="11" spans="1:7" x14ac:dyDescent="0.25">
      <c r="A11" s="2">
        <v>6</v>
      </c>
      <c r="B11" s="2"/>
      <c r="C11" s="2"/>
      <c r="D11" s="2"/>
      <c r="E11" s="2"/>
      <c r="F11" s="2"/>
    </row>
    <row r="12" spans="1:7" x14ac:dyDescent="0.25">
      <c r="A12" s="2">
        <v>7</v>
      </c>
      <c r="B12" s="2"/>
      <c r="C12" s="2"/>
      <c r="D12" s="2"/>
      <c r="E12" s="2"/>
      <c r="F12" s="2"/>
    </row>
    <row r="13" spans="1:7" x14ac:dyDescent="0.25">
      <c r="A13" s="2">
        <v>8</v>
      </c>
      <c r="B13" s="2"/>
      <c r="C13" s="2"/>
      <c r="D13" s="2"/>
      <c r="E13" s="2"/>
      <c r="F13" s="2"/>
    </row>
    <row r="14" spans="1:7" x14ac:dyDescent="0.25">
      <c r="A14" s="2">
        <v>9</v>
      </c>
      <c r="B14" s="2"/>
      <c r="C14" s="2"/>
      <c r="D14" s="2"/>
      <c r="E14" s="2"/>
      <c r="F14" s="2"/>
    </row>
    <row r="15" spans="1:7" ht="26.1" customHeight="1" x14ac:dyDescent="0.25">
      <c r="A15" s="2">
        <v>10</v>
      </c>
      <c r="B15" s="2"/>
      <c r="C15" s="2"/>
      <c r="D15" s="2"/>
      <c r="E15" s="3"/>
      <c r="F15" s="2"/>
      <c r="G15" t="s">
        <v>18</v>
      </c>
    </row>
    <row r="16" spans="1:7" ht="30" customHeight="1" x14ac:dyDescent="0.25">
      <c r="A16" s="2">
        <v>11</v>
      </c>
      <c r="B16" s="2"/>
      <c r="C16" s="2"/>
      <c r="D16" s="2"/>
      <c r="E16" s="3"/>
      <c r="F16" s="2"/>
      <c r="G16" t="s">
        <v>20</v>
      </c>
    </row>
    <row r="17" spans="1:6" ht="75" x14ac:dyDescent="0.25">
      <c r="A17" s="12">
        <v>12</v>
      </c>
      <c r="B17" s="12"/>
      <c r="C17" s="12"/>
      <c r="D17" s="12"/>
      <c r="E17" s="3" t="s">
        <v>21</v>
      </c>
      <c r="F17" s="2"/>
    </row>
    <row r="18" spans="1:6" ht="45" x14ac:dyDescent="0.25">
      <c r="A18" s="2">
        <v>13</v>
      </c>
      <c r="B18" s="2"/>
      <c r="C18" s="2"/>
      <c r="D18" s="2"/>
      <c r="E18" s="3" t="s">
        <v>12</v>
      </c>
      <c r="F18" s="2"/>
    </row>
    <row r="19" spans="1:6" x14ac:dyDescent="0.25">
      <c r="A19" s="2">
        <v>14</v>
      </c>
      <c r="B19" s="2"/>
      <c r="C19" s="2"/>
      <c r="D19" s="2"/>
      <c r="E19" s="2"/>
      <c r="F19" s="2"/>
    </row>
    <row r="20" spans="1:6" ht="60" x14ac:dyDescent="0.25">
      <c r="A20" s="510">
        <v>15</v>
      </c>
      <c r="B20" s="13"/>
      <c r="C20" s="13"/>
      <c r="D20" s="13"/>
      <c r="E20" s="10" t="s">
        <v>24</v>
      </c>
      <c r="F20" s="2"/>
    </row>
    <row r="21" spans="1:6" ht="30" x14ac:dyDescent="0.25">
      <c r="A21" s="511"/>
      <c r="B21" s="14"/>
      <c r="C21" s="14"/>
      <c r="D21" s="14"/>
      <c r="E21" s="3" t="s">
        <v>11</v>
      </c>
      <c r="F21" s="2"/>
    </row>
    <row r="22" spans="1:6" ht="30" x14ac:dyDescent="0.25">
      <c r="A22" s="2">
        <v>16</v>
      </c>
      <c r="B22" s="2"/>
      <c r="C22" s="2"/>
      <c r="D22" s="2"/>
      <c r="E22" s="3" t="s">
        <v>23</v>
      </c>
      <c r="F22" s="7" t="s">
        <v>9</v>
      </c>
    </row>
    <row r="23" spans="1:6" ht="46.5" customHeight="1" x14ac:dyDescent="0.25">
      <c r="A23" s="2">
        <v>17</v>
      </c>
      <c r="B23" s="2"/>
      <c r="C23" s="2"/>
      <c r="D23" s="2"/>
      <c r="E23" s="3" t="s">
        <v>22</v>
      </c>
      <c r="F23" s="2" t="s">
        <v>5</v>
      </c>
    </row>
    <row r="24" spans="1:6" x14ac:dyDescent="0.25">
      <c r="A24" s="2">
        <v>18</v>
      </c>
      <c r="B24" s="2"/>
      <c r="C24" s="2"/>
      <c r="D24" s="2"/>
      <c r="E24" s="2" t="s">
        <v>7</v>
      </c>
      <c r="F24" s="2"/>
    </row>
    <row r="25" spans="1:6" x14ac:dyDescent="0.25">
      <c r="A25" s="2">
        <v>19</v>
      </c>
      <c r="B25" s="2"/>
      <c r="C25" s="2"/>
      <c r="D25" s="2"/>
      <c r="E25" s="2"/>
      <c r="F25" s="2" t="s">
        <v>6</v>
      </c>
    </row>
    <row r="26" spans="1:6" x14ac:dyDescent="0.25">
      <c r="A26" s="2">
        <v>20</v>
      </c>
      <c r="B26" s="2"/>
      <c r="C26" s="2"/>
      <c r="D26" s="2"/>
      <c r="E26" s="2"/>
      <c r="F26" s="2"/>
    </row>
    <row r="27" spans="1:6" ht="30" x14ac:dyDescent="0.25">
      <c r="A27" s="2">
        <v>21</v>
      </c>
      <c r="B27" s="2"/>
      <c r="C27" s="2"/>
      <c r="D27" s="2"/>
      <c r="E27" s="3" t="s">
        <v>30</v>
      </c>
      <c r="F27" s="2" t="s">
        <v>16</v>
      </c>
    </row>
    <row r="28" spans="1:6" x14ac:dyDescent="0.25">
      <c r="A28" s="2">
        <v>22</v>
      </c>
      <c r="B28" s="2"/>
      <c r="C28" s="2"/>
      <c r="D28" s="2"/>
      <c r="E28" s="2"/>
      <c r="F28" s="2"/>
    </row>
    <row r="29" spans="1:6" ht="60" customHeight="1" x14ac:dyDescent="0.25">
      <c r="A29" s="2">
        <v>23</v>
      </c>
      <c r="B29" s="2"/>
      <c r="C29" s="2"/>
      <c r="D29" s="2"/>
      <c r="E29" s="8" t="s">
        <v>31</v>
      </c>
      <c r="F29" s="2"/>
    </row>
    <row r="30" spans="1:6" x14ac:dyDescent="0.25">
      <c r="A30" s="2">
        <v>24</v>
      </c>
      <c r="B30" s="15"/>
      <c r="C30" s="15"/>
      <c r="D30" s="15"/>
      <c r="E30" s="567" t="s">
        <v>19</v>
      </c>
      <c r="F30" s="2"/>
    </row>
    <row r="31" spans="1:6" x14ac:dyDescent="0.25">
      <c r="A31" s="2">
        <v>25</v>
      </c>
      <c r="B31" s="16"/>
      <c r="C31" s="16"/>
      <c r="D31" s="16"/>
      <c r="E31" s="568"/>
      <c r="F31" s="2"/>
    </row>
    <row r="32" spans="1:6" x14ac:dyDescent="0.25">
      <c r="A32" s="2">
        <v>26</v>
      </c>
      <c r="B32" s="16"/>
      <c r="C32" s="16"/>
      <c r="D32" s="16"/>
      <c r="E32" s="568"/>
      <c r="F32" s="2"/>
    </row>
    <row r="33" spans="1:6" ht="29.1" customHeight="1" x14ac:dyDescent="0.25">
      <c r="A33" s="2">
        <v>27</v>
      </c>
      <c r="B33" s="17"/>
      <c r="C33" s="17"/>
      <c r="D33" s="17"/>
      <c r="E33" s="569"/>
      <c r="F33" s="565" t="s">
        <v>8</v>
      </c>
    </row>
    <row r="34" spans="1:6" x14ac:dyDescent="0.25">
      <c r="A34" s="2">
        <v>28</v>
      </c>
      <c r="B34" s="2"/>
      <c r="C34" s="2"/>
      <c r="D34" s="2"/>
      <c r="E34" s="2"/>
      <c r="F34" s="565"/>
    </row>
    <row r="35" spans="1:6" x14ac:dyDescent="0.25">
      <c r="A35" s="2">
        <v>29</v>
      </c>
      <c r="B35" s="2"/>
      <c r="C35" s="2"/>
      <c r="D35" s="2"/>
      <c r="E35" s="7" t="s">
        <v>29</v>
      </c>
      <c r="F35" s="2"/>
    </row>
    <row r="36" spans="1:6" x14ac:dyDescent="0.25">
      <c r="A36" s="2">
        <v>30</v>
      </c>
      <c r="B36" s="2"/>
      <c r="C36" s="2"/>
      <c r="D36" s="2"/>
      <c r="E36" s="2"/>
      <c r="F36" s="2"/>
    </row>
    <row r="37" spans="1:6" x14ac:dyDescent="0.25">
      <c r="A37" s="2">
        <v>31</v>
      </c>
      <c r="B37" s="2"/>
      <c r="C37" s="2"/>
      <c r="D37" s="2"/>
      <c r="E37" s="2"/>
      <c r="F37" s="7" t="s">
        <v>10</v>
      </c>
    </row>
    <row r="38" spans="1:6" x14ac:dyDescent="0.25">
      <c r="A38" s="2">
        <v>32</v>
      </c>
      <c r="B38" s="2"/>
      <c r="C38" s="2"/>
      <c r="D38" s="2"/>
      <c r="E38" s="2"/>
      <c r="F38" s="2"/>
    </row>
    <row r="40" spans="1:6" x14ac:dyDescent="0.25">
      <c r="E40" s="4" t="s">
        <v>13</v>
      </c>
    </row>
    <row r="41" spans="1:6" x14ac:dyDescent="0.25">
      <c r="E41" s="4" t="s">
        <v>14</v>
      </c>
    </row>
    <row r="42" spans="1:6" x14ac:dyDescent="0.25">
      <c r="E42" s="4" t="s">
        <v>15</v>
      </c>
    </row>
    <row r="47" spans="1:6" x14ac:dyDescent="0.25">
      <c r="D47" s="1" t="s">
        <v>32</v>
      </c>
    </row>
    <row r="48" spans="1:6" x14ac:dyDescent="0.25">
      <c r="D48" s="1" t="s">
        <v>34</v>
      </c>
      <c r="E48" s="1" t="s">
        <v>33</v>
      </c>
    </row>
    <row r="49" spans="4:5" ht="60" x14ac:dyDescent="0.25">
      <c r="D49" s="1" t="s">
        <v>36</v>
      </c>
      <c r="E49" s="19" t="s">
        <v>38</v>
      </c>
    </row>
    <row r="50" spans="4:5" x14ac:dyDescent="0.25">
      <c r="D50" s="1" t="s">
        <v>35</v>
      </c>
      <c r="E50" s="1" t="s">
        <v>37</v>
      </c>
    </row>
    <row r="52" spans="4:5" x14ac:dyDescent="0.25">
      <c r="E52" s="1" t="s">
        <v>39</v>
      </c>
    </row>
  </sheetData>
  <mergeCells count="5">
    <mergeCell ref="A4:A5"/>
    <mergeCell ref="F33:F34"/>
    <mergeCell ref="E1:F1"/>
    <mergeCell ref="A20:A21"/>
    <mergeCell ref="E30:E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8B25-1E12-4468-B3B5-DB3BC69DAA5A}">
  <dimension ref="A1:M56"/>
  <sheetViews>
    <sheetView topLeftCell="A46" zoomScale="70" zoomScaleNormal="70" workbookViewId="0">
      <selection activeCell="U53" sqref="U53"/>
    </sheetView>
  </sheetViews>
  <sheetFormatPr defaultRowHeight="15" x14ac:dyDescent="0.25"/>
  <cols>
    <col min="1" max="1" width="8.7109375" style="1"/>
    <col min="2" max="2" width="48.140625" style="1" bestFit="1" customWidth="1"/>
    <col min="3" max="3" width="35.7109375" style="1" customWidth="1"/>
    <col min="4" max="4" width="1.42578125" style="1" customWidth="1"/>
    <col min="5" max="5" width="47.42578125" style="1" hidden="1" customWidth="1"/>
    <col min="6" max="6" width="24.42578125" style="1" hidden="1" customWidth="1"/>
    <col min="7" max="7" width="24.42578125" style="251" hidden="1" customWidth="1"/>
    <col min="8" max="9" width="24.42578125" style="1" hidden="1" customWidth="1"/>
    <col min="10" max="10" width="7.140625" style="24" hidden="1" customWidth="1"/>
    <col min="11" max="11" width="17.5703125" style="1" hidden="1" customWidth="1"/>
    <col min="12" max="12" width="0" hidden="1" customWidth="1"/>
  </cols>
  <sheetData>
    <row r="1" spans="1:12" ht="15.75" thickBot="1" x14ac:dyDescent="0.3">
      <c r="A1" s="1" t="s">
        <v>65</v>
      </c>
      <c r="B1" s="299" t="s">
        <v>52</v>
      </c>
      <c r="C1" s="299" t="s">
        <v>53</v>
      </c>
      <c r="F1" s="1" t="s">
        <v>56</v>
      </c>
      <c r="H1" s="1" t="s">
        <v>88</v>
      </c>
      <c r="I1" s="1" t="s">
        <v>89</v>
      </c>
      <c r="K1" s="1" t="s">
        <v>57</v>
      </c>
    </row>
    <row r="2" spans="1:12" x14ac:dyDescent="0.25">
      <c r="A2" s="297">
        <v>0</v>
      </c>
      <c r="B2" s="297" t="s">
        <v>81</v>
      </c>
      <c r="C2" s="295" t="s">
        <v>81</v>
      </c>
      <c r="D2" s="44"/>
      <c r="E2" s="292" t="s">
        <v>2</v>
      </c>
      <c r="F2" s="25">
        <v>44413</v>
      </c>
      <c r="G2" s="252"/>
      <c r="H2" s="25">
        <v>44474</v>
      </c>
      <c r="I2" s="25">
        <v>44535</v>
      </c>
      <c r="J2" s="26"/>
      <c r="K2" s="25">
        <v>44413</v>
      </c>
      <c r="L2" s="20"/>
    </row>
    <row r="3" spans="1:12" x14ac:dyDescent="0.25">
      <c r="A3" s="297">
        <v>1</v>
      </c>
      <c r="B3" s="572" t="s">
        <v>3</v>
      </c>
      <c r="C3" s="570" t="s">
        <v>3</v>
      </c>
      <c r="D3" s="45"/>
      <c r="E3" s="493" t="s">
        <v>40</v>
      </c>
      <c r="F3" s="27">
        <f>F2-10</f>
        <v>44403</v>
      </c>
      <c r="G3" s="253"/>
      <c r="H3" s="27">
        <f>H2-10</f>
        <v>44464</v>
      </c>
      <c r="I3" s="27">
        <f>I2-10</f>
        <v>44525</v>
      </c>
      <c r="J3" s="26">
        <f>(F2-F3)/7</f>
        <v>1.4285714285714286</v>
      </c>
      <c r="K3" s="297"/>
      <c r="L3" s="20"/>
    </row>
    <row r="4" spans="1:12" x14ac:dyDescent="0.25">
      <c r="A4" s="297">
        <v>2</v>
      </c>
      <c r="B4" s="573"/>
      <c r="C4" s="571"/>
      <c r="D4" s="45"/>
      <c r="E4" s="493"/>
      <c r="F4" s="25"/>
      <c r="G4" s="252"/>
      <c r="H4" s="25"/>
      <c r="I4" s="25"/>
      <c r="J4" s="26"/>
      <c r="K4" s="27">
        <f>K2-14</f>
        <v>44399</v>
      </c>
      <c r="L4" s="20">
        <f>(K2-K4)/7</f>
        <v>2</v>
      </c>
    </row>
    <row r="5" spans="1:12" x14ac:dyDescent="0.25">
      <c r="A5" s="297">
        <v>3</v>
      </c>
      <c r="B5" s="297"/>
      <c r="C5" s="295"/>
      <c r="D5" s="45"/>
      <c r="E5" s="292"/>
      <c r="F5" s="25"/>
      <c r="G5" s="252"/>
      <c r="H5" s="25"/>
      <c r="I5" s="25"/>
      <c r="J5" s="26"/>
      <c r="K5" s="25"/>
      <c r="L5" s="20"/>
    </row>
    <row r="6" spans="1:12" x14ac:dyDescent="0.25">
      <c r="A6" s="297">
        <v>4</v>
      </c>
      <c r="B6" s="297"/>
      <c r="C6" s="295"/>
      <c r="D6" s="45"/>
      <c r="E6" s="292"/>
      <c r="F6" s="25"/>
      <c r="G6" s="252"/>
      <c r="H6" s="25"/>
      <c r="I6" s="25"/>
      <c r="J6" s="26"/>
      <c r="K6" s="25"/>
      <c r="L6" s="20"/>
    </row>
    <row r="7" spans="1:12" x14ac:dyDescent="0.25">
      <c r="A7" s="297">
        <v>5</v>
      </c>
      <c r="B7" s="297"/>
      <c r="C7" s="295"/>
      <c r="D7" s="45"/>
      <c r="E7" s="292"/>
      <c r="F7" s="25"/>
      <c r="G7" s="252"/>
      <c r="H7" s="25"/>
      <c r="I7" s="25"/>
      <c r="J7" s="26"/>
      <c r="K7" s="25"/>
      <c r="L7" s="20"/>
    </row>
    <row r="8" spans="1:12" x14ac:dyDescent="0.25">
      <c r="A8" s="297">
        <v>6</v>
      </c>
      <c r="B8" s="297"/>
      <c r="C8" s="295"/>
      <c r="D8" s="45"/>
      <c r="E8" s="292"/>
      <c r="F8" s="25"/>
      <c r="G8" s="252"/>
      <c r="H8" s="25"/>
      <c r="I8" s="25"/>
      <c r="J8" s="26"/>
      <c r="K8" s="25"/>
      <c r="L8" s="20"/>
    </row>
    <row r="9" spans="1:12" x14ac:dyDescent="0.25">
      <c r="A9" s="297">
        <v>7</v>
      </c>
      <c r="B9" s="297"/>
      <c r="C9" s="295"/>
      <c r="D9" s="45"/>
      <c r="E9" s="292"/>
      <c r="F9" s="25"/>
      <c r="G9" s="252"/>
      <c r="H9" s="25"/>
      <c r="I9" s="25"/>
      <c r="J9" s="26"/>
      <c r="K9" s="25"/>
      <c r="L9" s="20"/>
    </row>
    <row r="10" spans="1:12" x14ac:dyDescent="0.25">
      <c r="A10" s="297">
        <v>8</v>
      </c>
      <c r="B10" s="7" t="s">
        <v>82</v>
      </c>
      <c r="C10" s="295"/>
      <c r="D10" s="45"/>
      <c r="E10" s="292" t="s">
        <v>41</v>
      </c>
      <c r="F10" s="25">
        <f>F3-45</f>
        <v>44358</v>
      </c>
      <c r="G10" s="252">
        <f>F3-F10</f>
        <v>45</v>
      </c>
      <c r="H10" s="25">
        <f>H3-45</f>
        <v>44419</v>
      </c>
      <c r="I10" s="25">
        <f>I3-45</f>
        <v>44480</v>
      </c>
      <c r="J10" s="26">
        <f>(F2-F10)/7</f>
        <v>7.8571428571428568</v>
      </c>
      <c r="K10" s="297"/>
      <c r="L10" s="20"/>
    </row>
    <row r="11" spans="1:12" ht="12.95" customHeight="1" x14ac:dyDescent="0.25">
      <c r="A11" s="297">
        <v>9</v>
      </c>
      <c r="C11" s="295"/>
      <c r="D11" s="45"/>
      <c r="E11" s="41" t="s">
        <v>80</v>
      </c>
      <c r="F11" s="25">
        <f>F10-10</f>
        <v>44348</v>
      </c>
      <c r="G11" s="252"/>
      <c r="H11" s="25">
        <f>H10-10</f>
        <v>44409</v>
      </c>
      <c r="I11" s="25">
        <f>I10-10</f>
        <v>44470</v>
      </c>
      <c r="J11" s="26">
        <f>(F2-F11)/7</f>
        <v>9.2857142857142865</v>
      </c>
      <c r="K11" s="297"/>
      <c r="L11" s="20"/>
    </row>
    <row r="12" spans="1:12" ht="60" x14ac:dyDescent="0.25">
      <c r="A12" s="297">
        <v>10</v>
      </c>
      <c r="B12" s="298" t="s">
        <v>196</v>
      </c>
      <c r="C12" s="295"/>
      <c r="D12" s="45"/>
      <c r="E12" s="292"/>
      <c r="F12" s="25"/>
      <c r="G12" s="252"/>
      <c r="H12" s="25"/>
      <c r="I12" s="25"/>
      <c r="J12" s="26"/>
      <c r="K12" s="297"/>
      <c r="L12" s="20"/>
    </row>
    <row r="13" spans="1:12" ht="28.5" customHeight="1" x14ac:dyDescent="0.25">
      <c r="A13" s="297">
        <v>11</v>
      </c>
      <c r="B13" s="10" t="s">
        <v>197</v>
      </c>
      <c r="C13" s="295"/>
      <c r="D13" s="45"/>
      <c r="E13" s="41" t="s">
        <v>173</v>
      </c>
      <c r="F13" s="25">
        <f>F3-70</f>
        <v>44333</v>
      </c>
      <c r="G13" s="252">
        <f>F3-F13</f>
        <v>70</v>
      </c>
      <c r="H13" s="25">
        <f>H3-70</f>
        <v>44394</v>
      </c>
      <c r="I13" s="25">
        <f>I3-70</f>
        <v>44455</v>
      </c>
      <c r="J13" s="26">
        <f>(F2-F13)/7</f>
        <v>11.428571428571429</v>
      </c>
      <c r="K13" s="297"/>
      <c r="L13" s="20"/>
    </row>
    <row r="14" spans="1:12" s="326" customFormat="1" ht="18.600000000000001" customHeight="1" x14ac:dyDescent="0.25">
      <c r="A14" s="296">
        <v>12</v>
      </c>
      <c r="B14" s="320" t="s">
        <v>203</v>
      </c>
      <c r="C14" s="294"/>
      <c r="D14" s="46"/>
      <c r="E14" s="321"/>
      <c r="F14" s="322"/>
      <c r="G14" s="323"/>
      <c r="H14" s="322"/>
      <c r="I14" s="322"/>
      <c r="J14" s="324"/>
      <c r="K14" s="296"/>
      <c r="L14" s="325"/>
    </row>
    <row r="15" spans="1:12" x14ac:dyDescent="0.25">
      <c r="A15" s="297">
        <v>13</v>
      </c>
      <c r="B15" s="297" t="s">
        <v>204</v>
      </c>
      <c r="C15" s="295"/>
      <c r="D15" s="45"/>
      <c r="E15" s="292" t="s">
        <v>58</v>
      </c>
      <c r="F15" s="25">
        <f>F13-10</f>
        <v>44323</v>
      </c>
      <c r="G15" s="252"/>
      <c r="H15" s="25">
        <f>H13-10</f>
        <v>44384</v>
      </c>
      <c r="I15" s="25">
        <f>I13-10</f>
        <v>44445</v>
      </c>
      <c r="J15" s="26">
        <f>(F2-F15)/7</f>
        <v>12.857142857142858</v>
      </c>
      <c r="K15" s="297"/>
      <c r="L15" s="20"/>
    </row>
    <row r="16" spans="1:12" x14ac:dyDescent="0.25">
      <c r="A16" s="297">
        <v>14</v>
      </c>
      <c r="B16" s="297" t="s">
        <v>205</v>
      </c>
      <c r="C16" s="295"/>
      <c r="D16" s="45"/>
      <c r="E16" s="292" t="s">
        <v>59</v>
      </c>
      <c r="F16" s="25">
        <f>F15-5</f>
        <v>44318</v>
      </c>
      <c r="G16" s="252">
        <f>F16-F21</f>
        <v>20</v>
      </c>
      <c r="H16" s="25">
        <f>H15-5</f>
        <v>44379</v>
      </c>
      <c r="I16" s="25">
        <f>I15-5</f>
        <v>44440</v>
      </c>
      <c r="J16" s="26">
        <f>(F2-F16)/7</f>
        <v>13.571428571428571</v>
      </c>
      <c r="K16" s="297"/>
      <c r="L16" s="20"/>
    </row>
    <row r="17" spans="1:13" ht="35.1" customHeight="1" x14ac:dyDescent="0.25">
      <c r="A17" s="297">
        <v>15</v>
      </c>
      <c r="B17" s="298" t="s">
        <v>202</v>
      </c>
      <c r="C17" s="295"/>
      <c r="D17" s="45"/>
      <c r="E17" s="292" t="s">
        <v>51</v>
      </c>
      <c r="F17" s="25">
        <f>F16-10</f>
        <v>44308</v>
      </c>
      <c r="G17" s="252"/>
      <c r="H17" s="25">
        <f>H16-10</f>
        <v>44369</v>
      </c>
      <c r="I17" s="25">
        <f>I16-10</f>
        <v>44430</v>
      </c>
      <c r="J17" s="26">
        <f>(F2-F17)/7</f>
        <v>15</v>
      </c>
      <c r="K17" s="297"/>
      <c r="L17" s="20"/>
    </row>
    <row r="18" spans="1:13" ht="30" x14ac:dyDescent="0.25">
      <c r="A18" s="488">
        <v>16</v>
      </c>
      <c r="B18" s="327" t="s">
        <v>69</v>
      </c>
      <c r="C18" s="53" t="s">
        <v>84</v>
      </c>
      <c r="D18" s="46"/>
      <c r="E18" s="41" t="s">
        <v>174</v>
      </c>
      <c r="F18" s="33">
        <f>F3-100</f>
        <v>44303</v>
      </c>
      <c r="G18" s="254">
        <f>F3-F18</f>
        <v>100</v>
      </c>
      <c r="H18" s="33">
        <f>H3-100</f>
        <v>44364</v>
      </c>
      <c r="I18" s="33">
        <f>I3-100</f>
        <v>44425</v>
      </c>
      <c r="J18" s="34">
        <f>(F2-F18)/7</f>
        <v>15.714285714285714</v>
      </c>
      <c r="K18" s="297"/>
      <c r="L18" s="20">
        <f>(K2-K19)/7</f>
        <v>15.714285714285714</v>
      </c>
      <c r="M18" t="s">
        <v>198</v>
      </c>
    </row>
    <row r="19" spans="1:13" x14ac:dyDescent="0.25">
      <c r="A19" s="488"/>
      <c r="B19" s="328" t="s">
        <v>199</v>
      </c>
      <c r="C19" s="294" t="s">
        <v>66</v>
      </c>
      <c r="D19" s="46"/>
      <c r="E19" s="292" t="s">
        <v>68</v>
      </c>
      <c r="F19" s="35"/>
      <c r="G19" s="255"/>
      <c r="H19" s="35"/>
      <c r="I19" s="35"/>
      <c r="J19" s="26"/>
      <c r="K19" s="33">
        <f>K4-96</f>
        <v>44303</v>
      </c>
      <c r="L19" s="20"/>
    </row>
    <row r="20" spans="1:13" ht="18.95" hidden="1" customHeight="1" x14ac:dyDescent="0.25">
      <c r="A20" s="488"/>
      <c r="C20" s="294"/>
      <c r="D20" s="46"/>
      <c r="E20" s="41" t="s">
        <v>70</v>
      </c>
      <c r="F20" s="25">
        <f>F18</f>
        <v>44303</v>
      </c>
      <c r="G20" s="252"/>
      <c r="H20" s="25">
        <f>H18</f>
        <v>44364</v>
      </c>
      <c r="I20" s="25">
        <f>I18</f>
        <v>44425</v>
      </c>
      <c r="J20" s="26">
        <f>(F2-F20)/7</f>
        <v>15.714285714285714</v>
      </c>
      <c r="K20" s="297"/>
      <c r="L20" s="20"/>
    </row>
    <row r="21" spans="1:13" x14ac:dyDescent="0.25">
      <c r="A21" s="488"/>
      <c r="B21" s="297" t="s">
        <v>50</v>
      </c>
      <c r="C21" s="294"/>
      <c r="D21" s="46"/>
      <c r="E21" s="292" t="s">
        <v>50</v>
      </c>
      <c r="F21" s="25">
        <f>F16-20</f>
        <v>44298</v>
      </c>
      <c r="G21" s="252"/>
      <c r="H21" s="25">
        <f>H16-20</f>
        <v>44359</v>
      </c>
      <c r="I21" s="25">
        <f>I16-20</f>
        <v>44420</v>
      </c>
      <c r="J21" s="26">
        <f>(F2-F21)/7</f>
        <v>16.428571428571427</v>
      </c>
      <c r="K21" s="297"/>
      <c r="L21" s="20"/>
    </row>
    <row r="22" spans="1:13" ht="60" x14ac:dyDescent="0.25">
      <c r="A22" s="488"/>
      <c r="B22" s="54" t="s">
        <v>206</v>
      </c>
      <c r="C22" s="55" t="s">
        <v>85</v>
      </c>
      <c r="D22" s="46"/>
      <c r="E22" s="41" t="s">
        <v>48</v>
      </c>
      <c r="F22" s="25">
        <f>F18-0</f>
        <v>44303</v>
      </c>
      <c r="G22" s="252"/>
      <c r="H22" s="25">
        <f>H18-0</f>
        <v>44364</v>
      </c>
      <c r="I22" s="25">
        <f>I18-0</f>
        <v>44425</v>
      </c>
      <c r="J22" s="26"/>
      <c r="K22" s="25">
        <f>K19-0</f>
        <v>44303</v>
      </c>
      <c r="L22" s="20">
        <f>(K2-K22)/7</f>
        <v>15.714285714285714</v>
      </c>
    </row>
    <row r="23" spans="1:13" ht="39.6" customHeight="1" x14ac:dyDescent="0.25">
      <c r="A23" s="23">
        <v>17</v>
      </c>
      <c r="B23" s="331" t="s">
        <v>201</v>
      </c>
      <c r="C23" s="37"/>
      <c r="D23" s="47"/>
      <c r="E23" s="41" t="s">
        <v>67</v>
      </c>
      <c r="F23" s="25">
        <f>F22-10</f>
        <v>44293</v>
      </c>
      <c r="G23" s="252"/>
      <c r="H23" s="25">
        <f>H22-10</f>
        <v>44354</v>
      </c>
      <c r="I23" s="25">
        <f>I22-10</f>
        <v>44415</v>
      </c>
      <c r="J23" s="26">
        <f>(F2-F23)/7</f>
        <v>17.142857142857142</v>
      </c>
      <c r="K23" s="297"/>
      <c r="L23" s="20"/>
    </row>
    <row r="24" spans="1:13" ht="26.45" customHeight="1" x14ac:dyDescent="0.25">
      <c r="A24" s="494">
        <v>18</v>
      </c>
      <c r="B24" s="297"/>
      <c r="C24" s="329" t="s">
        <v>74</v>
      </c>
      <c r="D24" s="45"/>
      <c r="E24" s="292" t="s">
        <v>74</v>
      </c>
      <c r="F24" s="297"/>
      <c r="G24" s="252"/>
      <c r="H24" s="297"/>
      <c r="I24" s="297"/>
      <c r="J24" s="26"/>
      <c r="K24" s="25">
        <f>K22-17</f>
        <v>44286</v>
      </c>
      <c r="L24" s="20">
        <f>(K2-K24)/7</f>
        <v>18.142857142857142</v>
      </c>
    </row>
    <row r="25" spans="1:13" x14ac:dyDescent="0.25">
      <c r="A25" s="494"/>
      <c r="B25" s="297" t="s">
        <v>75</v>
      </c>
      <c r="C25" s="293"/>
      <c r="D25" s="48"/>
      <c r="E25" s="292" t="s">
        <v>75</v>
      </c>
      <c r="F25" s="25">
        <f>F23-7</f>
        <v>44286</v>
      </c>
      <c r="G25" s="252"/>
      <c r="H25" s="25">
        <f>H23-7</f>
        <v>44347</v>
      </c>
      <c r="I25" s="25">
        <f>I23-7</f>
        <v>44408</v>
      </c>
      <c r="J25" s="26">
        <f>(F2-F25)/7</f>
        <v>18.142857142857142</v>
      </c>
      <c r="K25" s="297"/>
      <c r="L25" s="20"/>
    </row>
    <row r="26" spans="1:13" hidden="1" x14ac:dyDescent="0.25">
      <c r="A26" s="488">
        <v>19</v>
      </c>
      <c r="B26" s="296"/>
      <c r="D26" s="45"/>
      <c r="E26" s="292" t="s">
        <v>76</v>
      </c>
      <c r="F26" s="25"/>
      <c r="G26" s="252"/>
      <c r="H26" s="25"/>
      <c r="I26" s="25"/>
      <c r="J26" s="26"/>
      <c r="K26" s="25">
        <f>K24-6</f>
        <v>44280</v>
      </c>
      <c r="L26" s="20">
        <f>(K2-K26)/7</f>
        <v>19</v>
      </c>
    </row>
    <row r="27" spans="1:13" ht="29.1" customHeight="1" x14ac:dyDescent="0.25">
      <c r="A27" s="488"/>
      <c r="B27" s="298" t="s">
        <v>207</v>
      </c>
      <c r="C27" s="295" t="s">
        <v>76</v>
      </c>
      <c r="D27" s="46"/>
      <c r="E27" s="42" t="s">
        <v>71</v>
      </c>
      <c r="F27" s="25">
        <f>F25-3</f>
        <v>44283</v>
      </c>
      <c r="G27" s="252"/>
      <c r="H27" s="25">
        <f>H25-3</f>
        <v>44344</v>
      </c>
      <c r="I27" s="25">
        <f>I25-3</f>
        <v>44405</v>
      </c>
      <c r="J27" s="26">
        <f>(F2-F27)/7</f>
        <v>18.571428571428573</v>
      </c>
      <c r="K27" s="297"/>
      <c r="L27" s="20"/>
    </row>
    <row r="28" spans="1:13" ht="30" x14ac:dyDescent="0.25">
      <c r="A28" s="297">
        <v>20</v>
      </c>
      <c r="B28" s="298" t="s">
        <v>208</v>
      </c>
      <c r="C28" s="295"/>
      <c r="D28" s="45"/>
      <c r="E28" s="42" t="s">
        <v>72</v>
      </c>
      <c r="F28" s="25">
        <f>F25-14</f>
        <v>44272</v>
      </c>
      <c r="G28" s="252"/>
      <c r="H28" s="25">
        <f>H25-14</f>
        <v>44333</v>
      </c>
      <c r="I28" s="25">
        <f>I25-14</f>
        <v>44394</v>
      </c>
      <c r="J28" s="26">
        <f>(F2-F28)/7</f>
        <v>20.142857142857142</v>
      </c>
      <c r="K28" s="297"/>
      <c r="L28" s="20"/>
    </row>
    <row r="29" spans="1:13" ht="30" x14ac:dyDescent="0.25">
      <c r="A29" s="297">
        <v>21</v>
      </c>
      <c r="B29" s="58" t="s">
        <v>209</v>
      </c>
      <c r="C29" s="295"/>
      <c r="D29" s="45"/>
      <c r="E29" s="41" t="s">
        <v>62</v>
      </c>
      <c r="F29" s="28">
        <f>F28-7</f>
        <v>44265</v>
      </c>
      <c r="G29" s="256"/>
      <c r="H29" s="28">
        <f>H28-7</f>
        <v>44326</v>
      </c>
      <c r="I29" s="28">
        <f>I28-7</f>
        <v>44387</v>
      </c>
      <c r="J29" s="29">
        <f>(F2-F29)/7</f>
        <v>21.142857142857142</v>
      </c>
      <c r="K29" s="297"/>
      <c r="L29" s="20"/>
    </row>
    <row r="30" spans="1:13" x14ac:dyDescent="0.25">
      <c r="A30" s="488">
        <v>22</v>
      </c>
      <c r="B30" s="23" t="s">
        <v>60</v>
      </c>
      <c r="C30" s="294" t="s">
        <v>86</v>
      </c>
      <c r="D30" s="46"/>
      <c r="E30" s="43" t="s">
        <v>60</v>
      </c>
      <c r="F30" s="25">
        <f>F25-28</f>
        <v>44258</v>
      </c>
      <c r="G30" s="252"/>
      <c r="H30" s="25">
        <f>H25-28</f>
        <v>44319</v>
      </c>
      <c r="I30" s="25">
        <f>I25-28</f>
        <v>44380</v>
      </c>
      <c r="J30" s="26">
        <f>(F2-F30)/7</f>
        <v>22.142857142857142</v>
      </c>
      <c r="K30" s="25">
        <f>K26-22</f>
        <v>44258</v>
      </c>
      <c r="L30" s="20">
        <f>(K2-K30)/7</f>
        <v>22.142857142857142</v>
      </c>
    </row>
    <row r="31" spans="1:13" x14ac:dyDescent="0.25">
      <c r="A31" s="488"/>
      <c r="B31" s="296"/>
      <c r="C31" s="294"/>
      <c r="D31" s="46"/>
      <c r="E31" s="43" t="s">
        <v>78</v>
      </c>
      <c r="F31" s="25"/>
      <c r="G31" s="252"/>
      <c r="H31" s="25"/>
      <c r="I31" s="25"/>
      <c r="J31" s="26"/>
      <c r="K31" s="25"/>
      <c r="L31" s="20"/>
    </row>
    <row r="32" spans="1:13" x14ac:dyDescent="0.25">
      <c r="A32" s="296">
        <v>23</v>
      </c>
      <c r="B32" s="296"/>
      <c r="C32" s="294"/>
      <c r="D32" s="46"/>
      <c r="E32" s="43"/>
      <c r="F32" s="25"/>
      <c r="G32" s="252"/>
      <c r="H32" s="25"/>
      <c r="I32" s="25"/>
      <c r="J32" s="26"/>
      <c r="K32" s="25"/>
      <c r="L32" s="20"/>
    </row>
    <row r="33" spans="1:12" x14ac:dyDescent="0.25">
      <c r="A33" s="492">
        <v>24</v>
      </c>
      <c r="B33" s="297" t="s">
        <v>61</v>
      </c>
      <c r="C33" s="295" t="s">
        <v>77</v>
      </c>
      <c r="D33" s="45"/>
      <c r="E33" s="292" t="s">
        <v>61</v>
      </c>
      <c r="F33" s="25">
        <f>F30-14</f>
        <v>44244</v>
      </c>
      <c r="G33" s="252"/>
      <c r="H33" s="25">
        <f>H30-14</f>
        <v>44305</v>
      </c>
      <c r="I33" s="25">
        <f>I30-14</f>
        <v>44366</v>
      </c>
      <c r="J33" s="26">
        <f>(F2-F33)/7</f>
        <v>24.142857142857142</v>
      </c>
      <c r="K33" s="25">
        <f>K30-14</f>
        <v>44244</v>
      </c>
      <c r="L33" s="20">
        <f>(K2-K33)/7</f>
        <v>24.142857142857142</v>
      </c>
    </row>
    <row r="34" spans="1:12" x14ac:dyDescent="0.25">
      <c r="A34" s="492"/>
      <c r="B34" s="297"/>
      <c r="C34" s="295"/>
      <c r="D34" s="45"/>
      <c r="E34" s="292" t="s">
        <v>77</v>
      </c>
      <c r="F34" s="25"/>
      <c r="G34" s="252"/>
      <c r="H34" s="25"/>
      <c r="I34" s="25"/>
      <c r="J34" s="26"/>
      <c r="K34" s="25"/>
      <c r="L34" s="20"/>
    </row>
    <row r="35" spans="1:12" x14ac:dyDescent="0.25">
      <c r="A35" s="297">
        <v>25</v>
      </c>
      <c r="B35" s="297" t="s">
        <v>79</v>
      </c>
      <c r="C35" s="295" t="s">
        <v>79</v>
      </c>
      <c r="D35" s="45"/>
      <c r="E35" s="292" t="s">
        <v>79</v>
      </c>
      <c r="F35" s="25">
        <f>F33-7</f>
        <v>44237</v>
      </c>
      <c r="G35" s="252"/>
      <c r="H35" s="25">
        <f>H33-7</f>
        <v>44298</v>
      </c>
      <c r="I35" s="25">
        <f>I33-7</f>
        <v>44359</v>
      </c>
      <c r="J35" s="26">
        <f>(F2-F35)/7</f>
        <v>25.142857142857142</v>
      </c>
      <c r="K35" s="25">
        <f>K33-7</f>
        <v>44237</v>
      </c>
      <c r="L35" s="20">
        <f>(K2-K35)/7</f>
        <v>25.142857142857142</v>
      </c>
    </row>
    <row r="36" spans="1:12" ht="41.1" customHeight="1" x14ac:dyDescent="0.25">
      <c r="A36" s="297">
        <v>26</v>
      </c>
      <c r="B36" s="330" t="s">
        <v>200</v>
      </c>
      <c r="C36" s="330" t="s">
        <v>87</v>
      </c>
      <c r="D36" s="49"/>
      <c r="E36" s="41" t="s">
        <v>63</v>
      </c>
      <c r="F36" s="28">
        <f t="shared" ref="F36:I37" si="0">F35-7</f>
        <v>44230</v>
      </c>
      <c r="G36" s="256"/>
      <c r="H36" s="28">
        <f t="shared" si="0"/>
        <v>44291</v>
      </c>
      <c r="I36" s="28">
        <f t="shared" si="0"/>
        <v>44352</v>
      </c>
      <c r="J36" s="29">
        <f>(F2-F36)/7</f>
        <v>26.142857142857142</v>
      </c>
      <c r="K36" s="28">
        <f>K30-28</f>
        <v>44230</v>
      </c>
      <c r="L36" s="20">
        <f>(K2-K36)/7</f>
        <v>26.142857142857142</v>
      </c>
    </row>
    <row r="37" spans="1:12" x14ac:dyDescent="0.25">
      <c r="A37" s="297">
        <v>27</v>
      </c>
      <c r="B37" s="298" t="s">
        <v>55</v>
      </c>
      <c r="C37" s="295"/>
      <c r="D37" s="45"/>
      <c r="E37" s="41" t="s">
        <v>55</v>
      </c>
      <c r="F37" s="25">
        <f t="shared" si="0"/>
        <v>44223</v>
      </c>
      <c r="G37" s="252"/>
      <c r="H37" s="25">
        <f t="shared" si="0"/>
        <v>44284</v>
      </c>
      <c r="I37" s="25">
        <f t="shared" si="0"/>
        <v>44345</v>
      </c>
      <c r="J37" s="26">
        <f>(F2-F37)/7</f>
        <v>27.142857142857142</v>
      </c>
      <c r="K37" s="28"/>
      <c r="L37" s="20"/>
    </row>
    <row r="38" spans="1:12" ht="30" x14ac:dyDescent="0.25">
      <c r="A38" s="488">
        <v>28</v>
      </c>
      <c r="B38" s="298" t="s">
        <v>47</v>
      </c>
      <c r="C38" s="294"/>
      <c r="D38" s="46"/>
      <c r="E38" s="41" t="s">
        <v>47</v>
      </c>
      <c r="F38" s="25">
        <f>F36-14</f>
        <v>44216</v>
      </c>
      <c r="G38" s="252"/>
      <c r="H38" s="25">
        <f>H36-14</f>
        <v>44277</v>
      </c>
      <c r="I38" s="25">
        <f>I36-14</f>
        <v>44338</v>
      </c>
      <c r="J38" s="26">
        <f>(F2-F38)/7</f>
        <v>28.142857142857142</v>
      </c>
      <c r="K38" s="297"/>
      <c r="L38" s="20"/>
    </row>
    <row r="39" spans="1:12" ht="30" x14ac:dyDescent="0.25">
      <c r="A39" s="488"/>
      <c r="B39" s="298" t="s">
        <v>43</v>
      </c>
      <c r="C39" s="294"/>
      <c r="D39" s="46"/>
      <c r="E39" s="41" t="s">
        <v>43</v>
      </c>
      <c r="F39" s="25">
        <f t="shared" ref="F39:I40" si="1">F36-14</f>
        <v>44216</v>
      </c>
      <c r="G39" s="252"/>
      <c r="H39" s="25">
        <f t="shared" si="1"/>
        <v>44277</v>
      </c>
      <c r="I39" s="25">
        <f t="shared" si="1"/>
        <v>44338</v>
      </c>
      <c r="J39" s="26">
        <f>(F2-F39)/7</f>
        <v>28.142857142857142</v>
      </c>
      <c r="K39" s="297"/>
      <c r="L39" s="20"/>
    </row>
    <row r="40" spans="1:12" ht="30" x14ac:dyDescent="0.25">
      <c r="A40" s="489">
        <v>29</v>
      </c>
      <c r="B40" s="298" t="s">
        <v>64</v>
      </c>
      <c r="C40" s="295"/>
      <c r="D40" s="45"/>
      <c r="E40" s="41" t="s">
        <v>64</v>
      </c>
      <c r="F40" s="25">
        <f t="shared" si="1"/>
        <v>44209</v>
      </c>
      <c r="G40" s="252"/>
      <c r="H40" s="25">
        <f t="shared" si="1"/>
        <v>44270</v>
      </c>
      <c r="I40" s="25">
        <f t="shared" si="1"/>
        <v>44331</v>
      </c>
      <c r="J40" s="26">
        <f>(F2-F40)/7</f>
        <v>29.142857142857142</v>
      </c>
      <c r="K40" s="297"/>
      <c r="L40" s="20"/>
    </row>
    <row r="41" spans="1:12" x14ac:dyDescent="0.25">
      <c r="A41" s="490"/>
      <c r="B41" s="61" t="s">
        <v>46</v>
      </c>
      <c r="C41" s="295"/>
      <c r="D41" s="45"/>
      <c r="E41" s="292" t="s">
        <v>46</v>
      </c>
      <c r="F41" s="25">
        <f>F48-7</f>
        <v>44209</v>
      </c>
      <c r="G41" s="252"/>
      <c r="H41" s="25">
        <f>H48-7</f>
        <v>44270</v>
      </c>
      <c r="I41" s="25">
        <f>I48-7</f>
        <v>44331</v>
      </c>
      <c r="J41" s="26">
        <f>(F2-F41)/7</f>
        <v>29.142857142857142</v>
      </c>
      <c r="K41" s="25">
        <f>K36-29</f>
        <v>44201</v>
      </c>
      <c r="L41" s="20">
        <f>(K2-K41)/7</f>
        <v>30.285714285714285</v>
      </c>
    </row>
    <row r="42" spans="1:12" x14ac:dyDescent="0.25">
      <c r="A42" s="489">
        <v>30</v>
      </c>
      <c r="B42" s="298" t="s">
        <v>55</v>
      </c>
      <c r="C42" s="60" t="s">
        <v>46</v>
      </c>
      <c r="D42" s="45"/>
      <c r="E42" s="41" t="s">
        <v>55</v>
      </c>
      <c r="F42" s="297"/>
      <c r="G42" s="252"/>
      <c r="H42" s="297"/>
      <c r="I42" s="297"/>
      <c r="J42" s="26"/>
      <c r="K42" s="25">
        <f>K36-27</f>
        <v>44203</v>
      </c>
      <c r="L42" s="20">
        <f>(K2-K42)/7</f>
        <v>30</v>
      </c>
    </row>
    <row r="43" spans="1:12" x14ac:dyDescent="0.25">
      <c r="A43" s="491"/>
      <c r="B43" s="298"/>
      <c r="C43" s="39" t="s">
        <v>55</v>
      </c>
      <c r="D43" s="49"/>
      <c r="E43" s="41"/>
      <c r="F43" s="297"/>
      <c r="G43" s="252"/>
      <c r="H43" s="297"/>
      <c r="I43" s="297"/>
      <c r="J43" s="26"/>
      <c r="K43" s="25"/>
      <c r="L43" s="20"/>
    </row>
    <row r="44" spans="1:12" x14ac:dyDescent="0.25">
      <c r="A44" s="490"/>
      <c r="B44" s="297"/>
      <c r="C44" s="295"/>
      <c r="D44" s="45"/>
      <c r="E44" s="292" t="s">
        <v>46</v>
      </c>
      <c r="F44" s="297"/>
      <c r="G44" s="252"/>
      <c r="H44" s="297"/>
      <c r="I44" s="297"/>
      <c r="J44" s="26"/>
      <c r="K44" s="25"/>
      <c r="L44" s="20"/>
    </row>
    <row r="45" spans="1:12" ht="36.6" customHeight="1" x14ac:dyDescent="0.25">
      <c r="A45" s="297">
        <v>31</v>
      </c>
      <c r="B45" s="63" t="s">
        <v>54</v>
      </c>
      <c r="C45" s="295"/>
      <c r="D45" s="45"/>
      <c r="E45" s="41" t="s">
        <v>54</v>
      </c>
      <c r="F45" s="25">
        <f>F37-30</f>
        <v>44193</v>
      </c>
      <c r="G45" s="252"/>
      <c r="H45" s="25">
        <f>H37-30</f>
        <v>44254</v>
      </c>
      <c r="I45" s="25">
        <f>I37-30</f>
        <v>44315</v>
      </c>
      <c r="J45" s="26">
        <f>(F2-F45)/7</f>
        <v>31.428571428571427</v>
      </c>
      <c r="K45" s="297"/>
      <c r="L45" s="20"/>
    </row>
    <row r="46" spans="1:12" x14ac:dyDescent="0.25">
      <c r="A46" s="297">
        <v>32</v>
      </c>
      <c r="B46" s="297"/>
      <c r="C46" s="295"/>
      <c r="D46" s="45"/>
      <c r="E46" s="41"/>
      <c r="F46" s="25"/>
      <c r="G46" s="252"/>
      <c r="H46" s="25"/>
      <c r="I46" s="25"/>
      <c r="J46" s="26"/>
      <c r="K46" s="25"/>
      <c r="L46" s="20"/>
    </row>
    <row r="47" spans="1:12" x14ac:dyDescent="0.25">
      <c r="A47" s="297">
        <v>33</v>
      </c>
      <c r="B47" s="297"/>
      <c r="C47" s="295"/>
      <c r="D47" s="45"/>
      <c r="E47" s="41"/>
      <c r="F47" s="25"/>
      <c r="G47" s="252"/>
      <c r="H47" s="25"/>
      <c r="I47" s="25"/>
      <c r="J47" s="26"/>
      <c r="K47" s="25"/>
      <c r="L47" s="20"/>
    </row>
    <row r="48" spans="1:12" hidden="1" x14ac:dyDescent="0.25">
      <c r="A48" s="297"/>
      <c r="B48" s="297"/>
      <c r="C48" s="295"/>
      <c r="D48" s="45"/>
      <c r="E48" s="292"/>
      <c r="F48" s="25">
        <f>F36-14</f>
        <v>44216</v>
      </c>
      <c r="G48" s="252"/>
      <c r="H48" s="25">
        <f>H36-14</f>
        <v>44277</v>
      </c>
      <c r="I48" s="25">
        <f>I36-14</f>
        <v>44338</v>
      </c>
      <c r="J48" s="26">
        <f>(F2-F48)/7</f>
        <v>28.142857142857142</v>
      </c>
      <c r="K48" s="297"/>
      <c r="L48" s="20"/>
    </row>
    <row r="49" spans="1:12" ht="30" x14ac:dyDescent="0.25">
      <c r="A49" s="297">
        <v>34</v>
      </c>
      <c r="B49" s="298" t="s">
        <v>45</v>
      </c>
      <c r="C49" s="298" t="s">
        <v>45</v>
      </c>
      <c r="D49" s="45"/>
      <c r="E49" s="41" t="s">
        <v>45</v>
      </c>
      <c r="F49" s="25">
        <f>F45-21</f>
        <v>44172</v>
      </c>
      <c r="G49" s="252"/>
      <c r="H49" s="25">
        <f>H45-21</f>
        <v>44233</v>
      </c>
      <c r="I49" s="25">
        <f>I45-21</f>
        <v>44294</v>
      </c>
      <c r="J49" s="26">
        <f>(F2-F49)/7</f>
        <v>34.428571428571431</v>
      </c>
      <c r="K49" s="25">
        <f>K36-60</f>
        <v>44170</v>
      </c>
      <c r="L49" s="20">
        <f>(K2-K49)/7</f>
        <v>34.714285714285715</v>
      </c>
    </row>
    <row r="50" spans="1:12" x14ac:dyDescent="0.25">
      <c r="A50" s="297">
        <v>35</v>
      </c>
      <c r="B50" s="297"/>
      <c r="C50" s="295"/>
      <c r="D50" s="45"/>
      <c r="E50" s="41"/>
      <c r="F50" s="25"/>
      <c r="G50" s="252"/>
      <c r="H50" s="25"/>
      <c r="I50" s="25"/>
      <c r="J50" s="26"/>
      <c r="K50" s="25"/>
      <c r="L50" s="20"/>
    </row>
    <row r="51" spans="1:12" x14ac:dyDescent="0.25">
      <c r="A51" s="297">
        <v>36</v>
      </c>
      <c r="B51" s="297"/>
      <c r="C51" s="295"/>
      <c r="D51" s="45"/>
      <c r="E51" s="41"/>
      <c r="F51" s="25"/>
      <c r="G51" s="252"/>
      <c r="H51" s="25"/>
      <c r="I51" s="25"/>
      <c r="J51" s="26"/>
      <c r="K51" s="25"/>
      <c r="L51" s="20"/>
    </row>
    <row r="52" spans="1:12" ht="18.600000000000001" customHeight="1" x14ac:dyDescent="0.25">
      <c r="A52" s="297">
        <v>37</v>
      </c>
      <c r="B52" s="65" t="s">
        <v>44</v>
      </c>
      <c r="C52" s="295"/>
      <c r="D52" s="45"/>
      <c r="E52" s="41" t="s">
        <v>44</v>
      </c>
      <c r="F52" s="25">
        <f>F45-40</f>
        <v>44153</v>
      </c>
      <c r="G52" s="252"/>
      <c r="H52" s="25">
        <f>H45-40</f>
        <v>44214</v>
      </c>
      <c r="I52" s="25">
        <f>I45-40</f>
        <v>44275</v>
      </c>
      <c r="J52" s="26">
        <f>(F2-F52)/7</f>
        <v>37.142857142857146</v>
      </c>
      <c r="K52" s="297"/>
      <c r="L52" s="20"/>
    </row>
    <row r="53" spans="1:12" x14ac:dyDescent="0.25">
      <c r="A53" s="492">
        <v>38</v>
      </c>
      <c r="B53" s="298" t="s">
        <v>73</v>
      </c>
      <c r="C53" s="295"/>
      <c r="D53" s="45"/>
      <c r="E53" s="41" t="s">
        <v>73</v>
      </c>
      <c r="F53" s="25">
        <f>F52-7</f>
        <v>44146</v>
      </c>
      <c r="G53" s="252"/>
      <c r="H53" s="25">
        <f>H52-7</f>
        <v>44207</v>
      </c>
      <c r="I53" s="25">
        <f>I52-7</f>
        <v>44268</v>
      </c>
      <c r="J53" s="26">
        <f>(F2-F53)/7</f>
        <v>38.142857142857146</v>
      </c>
      <c r="K53" s="297"/>
      <c r="L53" s="20"/>
    </row>
    <row r="54" spans="1:12" ht="45" x14ac:dyDescent="0.25">
      <c r="A54" s="492"/>
      <c r="B54" s="297"/>
      <c r="C54" s="62" t="s">
        <v>54</v>
      </c>
      <c r="D54" s="49"/>
      <c r="E54" s="41" t="s">
        <v>54</v>
      </c>
      <c r="F54" s="297"/>
      <c r="G54" s="252"/>
      <c r="H54" s="297"/>
      <c r="I54" s="297"/>
      <c r="J54" s="26"/>
      <c r="K54" s="25">
        <f>K42-61</f>
        <v>44142</v>
      </c>
      <c r="L54" s="20">
        <f>(K2-K54)/7</f>
        <v>38.714285714285715</v>
      </c>
    </row>
    <row r="55" spans="1:12" x14ac:dyDescent="0.25">
      <c r="A55" s="297">
        <v>39</v>
      </c>
      <c r="B55" s="297"/>
      <c r="C55" s="295"/>
      <c r="D55" s="45"/>
      <c r="E55" s="41"/>
      <c r="F55" s="297"/>
      <c r="G55" s="252"/>
      <c r="H55" s="297"/>
      <c r="I55" s="297"/>
      <c r="J55" s="26"/>
      <c r="K55" s="297"/>
      <c r="L55" s="20"/>
    </row>
    <row r="56" spans="1:12" ht="15.75" thickBot="1" x14ac:dyDescent="0.3">
      <c r="A56" s="297">
        <v>40</v>
      </c>
      <c r="B56" s="297"/>
      <c r="C56" s="64" t="s">
        <v>44</v>
      </c>
      <c r="D56" s="50"/>
      <c r="E56" s="41" t="s">
        <v>44</v>
      </c>
      <c r="F56" s="297"/>
      <c r="G56" s="252"/>
      <c r="H56" s="297"/>
      <c r="I56" s="297"/>
      <c r="J56" s="26"/>
      <c r="K56" s="25">
        <f>K54-10</f>
        <v>44132</v>
      </c>
      <c r="L56" s="20">
        <f>(K2-K56)/7</f>
        <v>40.142857142857146</v>
      </c>
    </row>
  </sheetData>
  <mergeCells count="12">
    <mergeCell ref="A38:A39"/>
    <mergeCell ref="A40:A41"/>
    <mergeCell ref="A42:A44"/>
    <mergeCell ref="A53:A54"/>
    <mergeCell ref="B3:B4"/>
    <mergeCell ref="A30:A31"/>
    <mergeCell ref="A33:A34"/>
    <mergeCell ref="C3:C4"/>
    <mergeCell ref="E3:E4"/>
    <mergeCell ref="A18:A22"/>
    <mergeCell ref="A24:A25"/>
    <mergeCell ref="A26:A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CD7D-1273-4D4D-B859-1D27A22361E2}">
  <dimension ref="A1:T50"/>
  <sheetViews>
    <sheetView topLeftCell="C1" workbookViewId="0">
      <selection activeCell="L29" sqref="L29"/>
    </sheetView>
  </sheetViews>
  <sheetFormatPr defaultRowHeight="15" x14ac:dyDescent="0.25"/>
  <cols>
    <col min="1" max="1" width="10.85546875" style="446" hidden="1" customWidth="1"/>
    <col min="2" max="2" width="11.7109375" style="446" hidden="1" customWidth="1"/>
    <col min="3" max="3" width="48.7109375" bestFit="1" customWidth="1"/>
    <col min="4" max="4" width="12.42578125" style="449" hidden="1" customWidth="1"/>
    <col min="5" max="5" width="12.5703125" style="449" hidden="1" customWidth="1"/>
    <col min="6" max="6" width="13.5703125" style="450" hidden="1" customWidth="1"/>
    <col min="7" max="7" width="11.28515625" bestFit="1" customWidth="1"/>
    <col min="8" max="8" width="11.7109375" bestFit="1" customWidth="1"/>
    <col min="9" max="10" width="11.7109375" hidden="1" customWidth="1"/>
    <col min="11" max="11" width="0" hidden="1" customWidth="1"/>
    <col min="12" max="12" width="11.28515625" bestFit="1" customWidth="1"/>
    <col min="13" max="13" width="11.7109375" bestFit="1" customWidth="1"/>
    <col min="14" max="14" width="0" hidden="1" customWidth="1"/>
    <col min="15" max="15" width="17" customWidth="1"/>
    <col min="16" max="16" width="21.85546875" customWidth="1"/>
    <col min="17" max="17" width="0" hidden="1" customWidth="1"/>
    <col min="18" max="18" width="11.28515625" bestFit="1" customWidth="1"/>
    <col min="19" max="19" width="11.7109375" bestFit="1" customWidth="1"/>
    <col min="20" max="20" width="9.42578125" bestFit="1" customWidth="1"/>
  </cols>
  <sheetData>
    <row r="1" spans="1:19" x14ac:dyDescent="0.25">
      <c r="G1" s="470" t="s">
        <v>276</v>
      </c>
      <c r="H1" s="471"/>
      <c r="I1" s="1"/>
      <c r="J1" s="1"/>
      <c r="L1" s="470" t="s">
        <v>277</v>
      </c>
      <c r="M1" s="471"/>
      <c r="O1" s="470" t="s">
        <v>279</v>
      </c>
      <c r="P1" s="471"/>
      <c r="R1" s="470" t="s">
        <v>297</v>
      </c>
      <c r="S1" s="471"/>
    </row>
    <row r="2" spans="1:19" x14ac:dyDescent="0.25">
      <c r="G2" s="456" t="s">
        <v>265</v>
      </c>
      <c r="H2" s="457"/>
      <c r="L2" s="456" t="s">
        <v>265</v>
      </c>
      <c r="M2" s="457"/>
      <c r="O2" s="456" t="s">
        <v>265</v>
      </c>
      <c r="P2" s="457"/>
      <c r="R2" s="456" t="s">
        <v>265</v>
      </c>
      <c r="S2" s="457"/>
    </row>
    <row r="3" spans="1:19" ht="34.5" customHeight="1" x14ac:dyDescent="0.25">
      <c r="G3" s="456"/>
      <c r="H3" s="457"/>
      <c r="L3" s="456" t="s">
        <v>285</v>
      </c>
      <c r="M3" s="457"/>
      <c r="O3" s="472" t="s">
        <v>298</v>
      </c>
      <c r="P3" s="473"/>
      <c r="R3" s="456"/>
      <c r="S3" s="457"/>
    </row>
    <row r="4" spans="1:19" ht="30" x14ac:dyDescent="0.25">
      <c r="A4" s="446" t="s">
        <v>299</v>
      </c>
      <c r="B4" s="446" t="s">
        <v>267</v>
      </c>
      <c r="D4" s="449" t="s">
        <v>266</v>
      </c>
      <c r="E4" s="449" t="s">
        <v>282</v>
      </c>
      <c r="F4" s="450" t="s">
        <v>283</v>
      </c>
      <c r="G4" s="456" t="s">
        <v>266</v>
      </c>
      <c r="H4" s="457" t="s">
        <v>267</v>
      </c>
      <c r="L4" s="456" t="s">
        <v>266</v>
      </c>
      <c r="M4" s="457" t="s">
        <v>267</v>
      </c>
      <c r="O4" s="456" t="s">
        <v>266</v>
      </c>
      <c r="P4" s="457" t="s">
        <v>267</v>
      </c>
      <c r="R4" s="456" t="s">
        <v>266</v>
      </c>
      <c r="S4" s="457" t="s">
        <v>267</v>
      </c>
    </row>
    <row r="5" spans="1:19" x14ac:dyDescent="0.25">
      <c r="A5" s="446">
        <v>0</v>
      </c>
      <c r="B5" s="446">
        <v>0</v>
      </c>
      <c r="C5" t="s">
        <v>81</v>
      </c>
      <c r="G5" s="458">
        <v>44597</v>
      </c>
      <c r="H5" s="459">
        <v>44597</v>
      </c>
      <c r="I5" s="454"/>
      <c r="J5" s="454"/>
      <c r="L5" s="458">
        <v>44656</v>
      </c>
      <c r="M5" s="459">
        <v>44656</v>
      </c>
      <c r="O5" s="458">
        <v>44717</v>
      </c>
      <c r="P5" s="459">
        <v>44717</v>
      </c>
      <c r="R5" s="458">
        <v>44778</v>
      </c>
      <c r="S5" s="459">
        <v>44778</v>
      </c>
    </row>
    <row r="6" spans="1:19" x14ac:dyDescent="0.25">
      <c r="A6" s="446">
        <f>(L5-L6)/7</f>
        <v>3</v>
      </c>
      <c r="B6" s="446">
        <f>(M5-M6)/7</f>
        <v>3</v>
      </c>
      <c r="C6" t="s">
        <v>3</v>
      </c>
      <c r="G6" s="458">
        <f>G5-16</f>
        <v>44581</v>
      </c>
      <c r="H6" s="459">
        <f>H5-16</f>
        <v>44581</v>
      </c>
      <c r="I6" s="454"/>
      <c r="J6" s="454"/>
      <c r="L6" s="458">
        <f>L5-21</f>
        <v>44635</v>
      </c>
      <c r="M6" s="459">
        <f>M5-21</f>
        <v>44635</v>
      </c>
      <c r="O6" s="458">
        <f>O5-14</f>
        <v>44703</v>
      </c>
      <c r="P6" s="459">
        <f>P5-14</f>
        <v>44703</v>
      </c>
      <c r="R6" s="458">
        <f>R5-17</f>
        <v>44761</v>
      </c>
      <c r="S6" s="459">
        <f>S5-15</f>
        <v>44763</v>
      </c>
    </row>
    <row r="7" spans="1:19" x14ac:dyDescent="0.25">
      <c r="A7" s="446">
        <f>(G5-G7)/7</f>
        <v>16.857142857142858</v>
      </c>
      <c r="B7" s="446">
        <f>(H5-H7)/7</f>
        <v>13.714285714285714</v>
      </c>
      <c r="C7" t="s">
        <v>247</v>
      </c>
      <c r="D7" s="449">
        <f>(G5-G7)/7</f>
        <v>16.857142857142858</v>
      </c>
      <c r="E7" s="449">
        <f>(H5-H7)/7</f>
        <v>13.714285714285714</v>
      </c>
      <c r="F7" s="450">
        <f>AVERAGE(D7:E7)</f>
        <v>15.285714285714285</v>
      </c>
      <c r="G7" s="458">
        <f>G6-102</f>
        <v>44479</v>
      </c>
      <c r="H7" s="459">
        <f>H6-80</f>
        <v>44501</v>
      </c>
      <c r="I7" s="449">
        <f>(L5-L7)/7</f>
        <v>19</v>
      </c>
      <c r="J7" s="449">
        <f>(M5-M7)/7</f>
        <v>15.142857142857142</v>
      </c>
      <c r="K7" s="446">
        <f>AVERAGE(I7:J7)</f>
        <v>17.071428571428569</v>
      </c>
      <c r="L7" s="458">
        <f>L6-112</f>
        <v>44523</v>
      </c>
      <c r="M7" s="459">
        <f>M6-85</f>
        <v>44550</v>
      </c>
      <c r="O7" s="458">
        <f>O6-120</f>
        <v>44583</v>
      </c>
      <c r="P7" s="459">
        <f>P6-90</f>
        <v>44613</v>
      </c>
      <c r="R7" s="458">
        <f>R6-103</f>
        <v>44658</v>
      </c>
      <c r="S7" s="459">
        <f>S6-82</f>
        <v>44681</v>
      </c>
    </row>
    <row r="8" spans="1:19" x14ac:dyDescent="0.25">
      <c r="A8" s="446">
        <f>(L5-L8)/7</f>
        <v>22</v>
      </c>
      <c r="B8" s="446">
        <f>(M5-M8)/7</f>
        <v>19.142857142857142</v>
      </c>
      <c r="C8" t="s">
        <v>278</v>
      </c>
      <c r="G8" s="458"/>
      <c r="H8" s="459"/>
      <c r="I8" s="454"/>
      <c r="J8" s="454"/>
      <c r="L8" s="458">
        <f>L7-21</f>
        <v>44502</v>
      </c>
      <c r="M8" s="459">
        <f>M7-28</f>
        <v>44522</v>
      </c>
      <c r="O8" s="467">
        <f>O7-15</f>
        <v>44568</v>
      </c>
      <c r="P8" s="468">
        <f>P7-45</f>
        <v>44568</v>
      </c>
      <c r="R8" s="458"/>
      <c r="S8" s="459"/>
    </row>
    <row r="9" spans="1:19" x14ac:dyDescent="0.25">
      <c r="A9" s="446">
        <f>(L5-L9)/7</f>
        <v>19.714285714285715</v>
      </c>
      <c r="B9" s="446">
        <f>(M5-M9)/7</f>
        <v>15.857142857142858</v>
      </c>
      <c r="C9" t="s">
        <v>264</v>
      </c>
      <c r="G9" s="458">
        <f>G17+7</f>
        <v>44477</v>
      </c>
      <c r="H9" s="459">
        <f>H17+7</f>
        <v>44496</v>
      </c>
      <c r="I9" s="454"/>
      <c r="J9" s="454"/>
      <c r="L9" s="458">
        <f>L17+7</f>
        <v>44518</v>
      </c>
      <c r="M9" s="459">
        <f>M17+7</f>
        <v>44545</v>
      </c>
      <c r="O9" s="458">
        <f>O17+7</f>
        <v>44582</v>
      </c>
      <c r="P9" s="459">
        <f>P17+7</f>
        <v>44608</v>
      </c>
      <c r="R9" s="458">
        <f>R17+7</f>
        <v>44653</v>
      </c>
      <c r="S9" s="459">
        <f>S17+7</f>
        <v>44676</v>
      </c>
    </row>
    <row r="10" spans="1:19" x14ac:dyDescent="0.25">
      <c r="B10" s="446">
        <f>(M5-M10)/7</f>
        <v>15.857142857142858</v>
      </c>
      <c r="C10" t="s">
        <v>211</v>
      </c>
      <c r="E10" s="449">
        <f>(H5-H10)/7</f>
        <v>14.428571428571429</v>
      </c>
      <c r="F10" s="450">
        <f>AVERAGE(D10:E10)</f>
        <v>14.428571428571429</v>
      </c>
      <c r="G10" s="460">
        <f>G7-2</f>
        <v>44477</v>
      </c>
      <c r="H10" s="459">
        <f>H7-5</f>
        <v>44496</v>
      </c>
      <c r="I10" s="454"/>
      <c r="J10" s="449">
        <f>(M5-M10)/7</f>
        <v>15.857142857142858</v>
      </c>
      <c r="K10" s="450">
        <f>AVERAGE(I10:J10)</f>
        <v>15.857142857142858</v>
      </c>
      <c r="L10" s="460">
        <f>L7-5</f>
        <v>44518</v>
      </c>
      <c r="M10" s="459">
        <f>M7-5</f>
        <v>44545</v>
      </c>
      <c r="O10" s="460">
        <f>O7-5</f>
        <v>44578</v>
      </c>
      <c r="P10" s="459">
        <f>P7-5</f>
        <v>44608</v>
      </c>
      <c r="R10" s="458">
        <f>R7-5</f>
        <v>44653</v>
      </c>
      <c r="S10" s="459">
        <f>S7-5</f>
        <v>44676</v>
      </c>
    </row>
    <row r="11" spans="1:19" x14ac:dyDescent="0.25">
      <c r="A11" s="446">
        <f>(L5-L11)/7</f>
        <v>19.714285714285715</v>
      </c>
      <c r="B11" s="446">
        <f>(L5-M11)/7</f>
        <v>15.857142857142858</v>
      </c>
      <c r="C11" t="s">
        <v>262</v>
      </c>
      <c r="G11" s="458">
        <f>G10</f>
        <v>44477</v>
      </c>
      <c r="H11" s="459">
        <f>H10</f>
        <v>44496</v>
      </c>
      <c r="I11" s="454"/>
      <c r="J11" s="454"/>
      <c r="L11" s="458">
        <f>L10</f>
        <v>44518</v>
      </c>
      <c r="M11" s="459">
        <f>M10</f>
        <v>44545</v>
      </c>
      <c r="O11" s="458">
        <f>O10</f>
        <v>44578</v>
      </c>
      <c r="P11" s="459">
        <f>P10</f>
        <v>44608</v>
      </c>
      <c r="R11" s="458">
        <f>R10</f>
        <v>44653</v>
      </c>
      <c r="S11" s="459">
        <f>S10</f>
        <v>44676</v>
      </c>
    </row>
    <row r="12" spans="1:19" x14ac:dyDescent="0.25">
      <c r="A12" s="446">
        <f>(L5-L12)/7</f>
        <v>20.142857142857142</v>
      </c>
      <c r="C12" t="s">
        <v>296</v>
      </c>
      <c r="G12" s="458">
        <f>G10-3</f>
        <v>44474</v>
      </c>
      <c r="H12" s="459">
        <f>H10-3</f>
        <v>44493</v>
      </c>
      <c r="I12" s="454"/>
      <c r="J12" s="454"/>
      <c r="L12" s="458">
        <f>L10-3</f>
        <v>44515</v>
      </c>
      <c r="M12" s="459">
        <f>M10-3</f>
        <v>44542</v>
      </c>
      <c r="O12" s="458">
        <f>O10-2</f>
        <v>44576</v>
      </c>
      <c r="P12" s="459">
        <f>P10-3</f>
        <v>44605</v>
      </c>
      <c r="R12" s="458">
        <f>R10-3</f>
        <v>44650</v>
      </c>
      <c r="S12" s="459">
        <f>S10-3</f>
        <v>44673</v>
      </c>
    </row>
    <row r="13" spans="1:19" x14ac:dyDescent="0.25">
      <c r="B13" s="446">
        <f>(M5-M13)/7</f>
        <v>16</v>
      </c>
      <c r="C13" t="s">
        <v>248</v>
      </c>
      <c r="G13" s="460">
        <f>G10-1</f>
        <v>44476</v>
      </c>
      <c r="H13" s="466">
        <f>H10-1</f>
        <v>44495</v>
      </c>
      <c r="I13" s="465"/>
      <c r="J13" s="465"/>
      <c r="K13" s="453"/>
      <c r="L13" s="460">
        <f>L10-1</f>
        <v>44517</v>
      </c>
      <c r="M13" s="466">
        <f>M10-1</f>
        <v>44544</v>
      </c>
      <c r="N13" s="453"/>
      <c r="O13" s="460">
        <f>O10-1</f>
        <v>44577</v>
      </c>
      <c r="P13" s="466">
        <f>P10-1</f>
        <v>44607</v>
      </c>
      <c r="Q13" s="453"/>
      <c r="R13" s="460">
        <f>R10-1</f>
        <v>44652</v>
      </c>
      <c r="S13" s="466">
        <f>S10-1</f>
        <v>44675</v>
      </c>
    </row>
    <row r="14" spans="1:19" x14ac:dyDescent="0.25">
      <c r="B14" s="446">
        <f>(M5-M14)/7</f>
        <v>16.142857142857142</v>
      </c>
      <c r="C14" t="s">
        <v>249</v>
      </c>
      <c r="G14" s="460">
        <f>G13-1</f>
        <v>44475</v>
      </c>
      <c r="H14" s="466">
        <f>H13-1</f>
        <v>44494</v>
      </c>
      <c r="I14" s="465"/>
      <c r="J14" s="465"/>
      <c r="K14" s="453"/>
      <c r="L14" s="460">
        <f>L13-1</f>
        <v>44516</v>
      </c>
      <c r="M14" s="466">
        <f>M13-1</f>
        <v>44543</v>
      </c>
      <c r="N14" s="453"/>
      <c r="O14" s="460">
        <f>O13-1</f>
        <v>44576</v>
      </c>
      <c r="P14" s="466">
        <f>P13-1</f>
        <v>44606</v>
      </c>
      <c r="Q14" s="453"/>
      <c r="R14" s="460">
        <f>R13-1</f>
        <v>44651</v>
      </c>
      <c r="S14" s="466">
        <f>S13-1</f>
        <v>44674</v>
      </c>
    </row>
    <row r="15" spans="1:19" x14ac:dyDescent="0.25">
      <c r="C15" t="s">
        <v>250</v>
      </c>
      <c r="G15" s="458">
        <f>G14-1</f>
        <v>44474</v>
      </c>
      <c r="H15" s="459">
        <f>H14-1</f>
        <v>44493</v>
      </c>
      <c r="I15" s="454"/>
      <c r="J15" s="454"/>
      <c r="L15" s="458">
        <f>L14-1</f>
        <v>44515</v>
      </c>
      <c r="M15" s="459">
        <f>M14-1</f>
        <v>44542</v>
      </c>
      <c r="O15" s="458">
        <f>O14-1</f>
        <v>44575</v>
      </c>
      <c r="P15" s="459">
        <f>P14-1</f>
        <v>44605</v>
      </c>
      <c r="R15" s="458">
        <f>R14-1</f>
        <v>44650</v>
      </c>
      <c r="S15" s="459">
        <f>S14-1</f>
        <v>44673</v>
      </c>
    </row>
    <row r="16" spans="1:19" x14ac:dyDescent="0.25">
      <c r="A16" s="446">
        <f>(L5-L16)/7</f>
        <v>20.571428571428573</v>
      </c>
      <c r="B16" s="446">
        <f>(M5-M16)/7</f>
        <v>16.714285714285715</v>
      </c>
      <c r="C16" t="s">
        <v>288</v>
      </c>
      <c r="G16" s="458">
        <f>G14-4</f>
        <v>44471</v>
      </c>
      <c r="H16" s="459">
        <f>H14-4</f>
        <v>44490</v>
      </c>
      <c r="I16" s="454"/>
      <c r="J16" s="454"/>
      <c r="L16" s="458">
        <f>L14-4</f>
        <v>44512</v>
      </c>
      <c r="M16" s="459">
        <f>M14-4</f>
        <v>44539</v>
      </c>
      <c r="O16" s="458">
        <f>O14-0</f>
        <v>44576</v>
      </c>
      <c r="P16" s="459">
        <f>P14-4</f>
        <v>44602</v>
      </c>
      <c r="R16" s="458">
        <f>R14-4</f>
        <v>44647</v>
      </c>
      <c r="S16" s="459">
        <f>S14-4</f>
        <v>44670</v>
      </c>
    </row>
    <row r="17" spans="1:20" x14ac:dyDescent="0.25">
      <c r="A17" s="446">
        <f>(L5-L17)/7</f>
        <v>20.714285714285715</v>
      </c>
      <c r="B17" s="446">
        <f>(M5-M17)/7</f>
        <v>16.857142857142858</v>
      </c>
      <c r="C17" t="s">
        <v>289</v>
      </c>
      <c r="G17" s="458">
        <f t="shared" ref="G17:H20" si="0">G16-1</f>
        <v>44470</v>
      </c>
      <c r="H17" s="459">
        <f t="shared" si="0"/>
        <v>44489</v>
      </c>
      <c r="I17" s="454"/>
      <c r="J17" s="454"/>
      <c r="L17" s="458">
        <f t="shared" ref="L17:M20" si="1">L16-1</f>
        <v>44511</v>
      </c>
      <c r="M17" s="459">
        <f t="shared" si="1"/>
        <v>44538</v>
      </c>
      <c r="O17" s="458">
        <f t="shared" ref="O17:P20" si="2">O16-1</f>
        <v>44575</v>
      </c>
      <c r="P17" s="459">
        <f t="shared" si="2"/>
        <v>44601</v>
      </c>
      <c r="R17" s="458">
        <f t="shared" ref="R17:S20" si="3">R16-1</f>
        <v>44646</v>
      </c>
      <c r="S17" s="459">
        <f t="shared" si="3"/>
        <v>44669</v>
      </c>
    </row>
    <row r="18" spans="1:20" x14ac:dyDescent="0.25">
      <c r="A18" s="446">
        <f>(L5-L18)/7</f>
        <v>20.857142857142858</v>
      </c>
      <c r="B18" s="446">
        <f>(M5-M18)/7</f>
        <v>17</v>
      </c>
      <c r="C18" t="s">
        <v>290</v>
      </c>
      <c r="G18" s="458">
        <f t="shared" si="0"/>
        <v>44469</v>
      </c>
      <c r="H18" s="459">
        <f t="shared" si="0"/>
        <v>44488</v>
      </c>
      <c r="I18" s="454"/>
      <c r="J18" s="454"/>
      <c r="L18" s="458">
        <f t="shared" si="1"/>
        <v>44510</v>
      </c>
      <c r="M18" s="459">
        <f t="shared" si="1"/>
        <v>44537</v>
      </c>
      <c r="O18" s="458">
        <f t="shared" si="2"/>
        <v>44574</v>
      </c>
      <c r="P18" s="459">
        <f t="shared" si="2"/>
        <v>44600</v>
      </c>
      <c r="R18" s="458">
        <f t="shared" si="3"/>
        <v>44645</v>
      </c>
      <c r="S18" s="459">
        <f t="shared" si="3"/>
        <v>44668</v>
      </c>
    </row>
    <row r="19" spans="1:20" x14ac:dyDescent="0.25">
      <c r="A19" s="446">
        <f>(L5-L19)/7</f>
        <v>21</v>
      </c>
      <c r="B19" s="446">
        <f>(M5-M19)/7</f>
        <v>17.142857142857142</v>
      </c>
      <c r="C19" t="s">
        <v>291</v>
      </c>
      <c r="G19" s="458">
        <f t="shared" si="0"/>
        <v>44468</v>
      </c>
      <c r="H19" s="459">
        <f t="shared" si="0"/>
        <v>44487</v>
      </c>
      <c r="I19" s="454"/>
      <c r="J19" s="454"/>
      <c r="L19" s="458">
        <f t="shared" si="1"/>
        <v>44509</v>
      </c>
      <c r="M19" s="459">
        <f t="shared" si="1"/>
        <v>44536</v>
      </c>
      <c r="O19" s="458">
        <f t="shared" si="2"/>
        <v>44573</v>
      </c>
      <c r="P19" s="459">
        <f t="shared" si="2"/>
        <v>44599</v>
      </c>
      <c r="R19" s="458">
        <f t="shared" si="3"/>
        <v>44644</v>
      </c>
      <c r="S19" s="459">
        <f t="shared" si="3"/>
        <v>44667</v>
      </c>
    </row>
    <row r="20" spans="1:20" x14ac:dyDescent="0.25">
      <c r="A20" s="446">
        <f>(L5-L20)/7</f>
        <v>21.142857142857142</v>
      </c>
      <c r="B20" s="446">
        <f>(M5-M20)/7</f>
        <v>17.285714285714285</v>
      </c>
      <c r="C20" t="s">
        <v>293</v>
      </c>
      <c r="G20" s="458">
        <f t="shared" si="0"/>
        <v>44467</v>
      </c>
      <c r="H20" s="459">
        <f t="shared" si="0"/>
        <v>44486</v>
      </c>
      <c r="I20" s="454"/>
      <c r="J20" s="454"/>
      <c r="L20" s="458">
        <f t="shared" si="1"/>
        <v>44508</v>
      </c>
      <c r="M20" s="459">
        <f t="shared" si="1"/>
        <v>44535</v>
      </c>
      <c r="O20" s="458">
        <f t="shared" si="2"/>
        <v>44572</v>
      </c>
      <c r="P20" s="459">
        <f t="shared" si="2"/>
        <v>44598</v>
      </c>
      <c r="R20" s="458">
        <f t="shared" si="3"/>
        <v>44643</v>
      </c>
      <c r="S20" s="459">
        <f t="shared" si="3"/>
        <v>44666</v>
      </c>
    </row>
    <row r="21" spans="1:20" x14ac:dyDescent="0.25">
      <c r="A21" s="446">
        <f>(L5-L21)/7</f>
        <v>21.571428571428573</v>
      </c>
      <c r="C21" t="s">
        <v>292</v>
      </c>
      <c r="G21" s="458">
        <f>G20-3</f>
        <v>44464</v>
      </c>
      <c r="H21" s="459">
        <f>H20-3</f>
        <v>44483</v>
      </c>
      <c r="I21" s="454"/>
      <c r="J21" s="454"/>
      <c r="L21" s="458">
        <f>L20-3</f>
        <v>44505</v>
      </c>
      <c r="M21" s="459">
        <f>M20-3</f>
        <v>44532</v>
      </c>
      <c r="O21" s="458">
        <f>O20-3</f>
        <v>44569</v>
      </c>
      <c r="P21" s="459">
        <f>P20-3</f>
        <v>44595</v>
      </c>
      <c r="R21" s="458">
        <f>R20-3</f>
        <v>44640</v>
      </c>
      <c r="S21" s="459">
        <f>S20-3</f>
        <v>44663</v>
      </c>
    </row>
    <row r="22" spans="1:20" x14ac:dyDescent="0.25">
      <c r="A22" s="446">
        <f>(L5-L22)/7</f>
        <v>21.571428571428573</v>
      </c>
      <c r="C22" t="s">
        <v>280</v>
      </c>
      <c r="G22" s="458">
        <f>G21</f>
        <v>44464</v>
      </c>
      <c r="H22" s="459">
        <f>H21</f>
        <v>44483</v>
      </c>
      <c r="I22" s="454"/>
      <c r="J22" s="454"/>
      <c r="L22" s="458">
        <f>L21</f>
        <v>44505</v>
      </c>
      <c r="M22" s="459">
        <f>M21</f>
        <v>44532</v>
      </c>
      <c r="O22" s="458">
        <f>O21</f>
        <v>44569</v>
      </c>
      <c r="P22" s="459">
        <f>P21</f>
        <v>44595</v>
      </c>
      <c r="R22" s="458">
        <f>R21</f>
        <v>44640</v>
      </c>
      <c r="S22" s="459">
        <f>S21</f>
        <v>44663</v>
      </c>
    </row>
    <row r="23" spans="1:20" x14ac:dyDescent="0.25">
      <c r="A23" s="446">
        <f>(L5-L23)/7</f>
        <v>21.714285714285715</v>
      </c>
      <c r="C23" t="s">
        <v>286</v>
      </c>
      <c r="D23" s="449">
        <f>(G5-G23)/7</f>
        <v>19.142857142857142</v>
      </c>
      <c r="E23" s="449">
        <f>(H5-H23)/7</f>
        <v>16.428571428571427</v>
      </c>
      <c r="F23" s="450">
        <f>AVERAGE(D23:E23)</f>
        <v>17.785714285714285</v>
      </c>
      <c r="G23" s="458">
        <f>G21-1</f>
        <v>44463</v>
      </c>
      <c r="H23" s="459">
        <f>H21-1</f>
        <v>44482</v>
      </c>
      <c r="I23" s="449">
        <f>(L5-L23)/7</f>
        <v>21.714285714285715</v>
      </c>
      <c r="J23" s="449">
        <f>(M5-M23)/7</f>
        <v>17.857142857142858</v>
      </c>
      <c r="K23" s="450">
        <f>AVERAGE(I23:J23)</f>
        <v>19.785714285714285</v>
      </c>
      <c r="L23" s="458">
        <f>L21-1</f>
        <v>44504</v>
      </c>
      <c r="M23" s="459">
        <f>M21-1</f>
        <v>44531</v>
      </c>
      <c r="O23" s="458">
        <f>O21-1</f>
        <v>44568</v>
      </c>
      <c r="P23" s="459">
        <f>P21-1</f>
        <v>44594</v>
      </c>
      <c r="R23" s="458">
        <f>R21-1</f>
        <v>44639</v>
      </c>
      <c r="S23" s="459">
        <f>S21-1</f>
        <v>44662</v>
      </c>
      <c r="T23" s="469"/>
    </row>
    <row r="24" spans="1:20" x14ac:dyDescent="0.25">
      <c r="A24" s="446">
        <f>(L5-L24)/7</f>
        <v>22.142857142857142</v>
      </c>
      <c r="C24" t="s">
        <v>263</v>
      </c>
      <c r="G24" s="458">
        <f>G23-3</f>
        <v>44460</v>
      </c>
      <c r="H24" s="459">
        <f>H23-3</f>
        <v>44479</v>
      </c>
      <c r="I24" s="454"/>
      <c r="J24" s="454"/>
      <c r="L24" s="458">
        <f>L23-3</f>
        <v>44501</v>
      </c>
      <c r="M24" s="459">
        <f>M23-3</f>
        <v>44528</v>
      </c>
      <c r="O24" s="458">
        <f>O23-3</f>
        <v>44565</v>
      </c>
      <c r="P24" s="459">
        <f>P23-3</f>
        <v>44591</v>
      </c>
      <c r="R24" s="458">
        <f>R23-3</f>
        <v>44636</v>
      </c>
      <c r="S24" s="459">
        <f>S23-3</f>
        <v>44659</v>
      </c>
    </row>
    <row r="25" spans="1:20" x14ac:dyDescent="0.25">
      <c r="A25" s="446">
        <f>(L5-L25)/7</f>
        <v>22.714285714285715</v>
      </c>
      <c r="C25" t="s">
        <v>287</v>
      </c>
      <c r="G25" s="458">
        <f>G23-7</f>
        <v>44456</v>
      </c>
      <c r="H25" s="459">
        <f>H23-7</f>
        <v>44475</v>
      </c>
      <c r="I25" s="454"/>
      <c r="J25" s="454"/>
      <c r="L25" s="458">
        <f>L23-7</f>
        <v>44497</v>
      </c>
      <c r="M25" s="459">
        <f>M23-7</f>
        <v>44524</v>
      </c>
      <c r="O25" s="458">
        <f>O23-7</f>
        <v>44561</v>
      </c>
      <c r="P25" s="459">
        <f>P23-7</f>
        <v>44587</v>
      </c>
      <c r="R25" s="458">
        <f>R23-7</f>
        <v>44632</v>
      </c>
      <c r="S25" s="459">
        <f>S23-7</f>
        <v>44655</v>
      </c>
    </row>
    <row r="26" spans="1:20" x14ac:dyDescent="0.25">
      <c r="A26" s="446">
        <f>(L5-L26)/7</f>
        <v>23.142857142857142</v>
      </c>
      <c r="C26" t="s">
        <v>294</v>
      </c>
      <c r="D26" s="449">
        <f>G23-G26</f>
        <v>10</v>
      </c>
      <c r="E26" s="449">
        <f>H23-H26</f>
        <v>10</v>
      </c>
      <c r="G26" s="458">
        <f>G23-10</f>
        <v>44453</v>
      </c>
      <c r="H26" s="459">
        <f>H23-10</f>
        <v>44472</v>
      </c>
      <c r="I26" s="454"/>
      <c r="J26" s="454"/>
      <c r="L26" s="458">
        <f>L23-10</f>
        <v>44494</v>
      </c>
      <c r="M26" s="459">
        <f>M23-10</f>
        <v>44521</v>
      </c>
      <c r="O26" s="458">
        <f>O23-15</f>
        <v>44553</v>
      </c>
      <c r="P26" s="459">
        <f>P23-15</f>
        <v>44579</v>
      </c>
      <c r="R26" s="458">
        <f>R23-10</f>
        <v>44629</v>
      </c>
      <c r="S26" s="459">
        <f>S23-10</f>
        <v>44652</v>
      </c>
    </row>
    <row r="27" spans="1:20" x14ac:dyDescent="0.25">
      <c r="A27" s="446">
        <f>(L5-L27)/7</f>
        <v>24.142857142857142</v>
      </c>
      <c r="C27" t="s">
        <v>295</v>
      </c>
      <c r="D27" s="449">
        <f>(G5-G27)/7</f>
        <v>21.571428571428573</v>
      </c>
      <c r="E27" s="449">
        <f>(H5-H27)/7</f>
        <v>18.857142857142858</v>
      </c>
      <c r="F27" s="450">
        <f>AVERAGE(D27:E28)</f>
        <v>21.464285714285715</v>
      </c>
      <c r="G27" s="458">
        <f>G24-14</f>
        <v>44446</v>
      </c>
      <c r="H27" s="459">
        <f>H24-14</f>
        <v>44465</v>
      </c>
      <c r="I27" s="454"/>
      <c r="J27" s="454"/>
      <c r="L27" s="458">
        <f>L24-14</f>
        <v>44487</v>
      </c>
      <c r="M27" s="459">
        <f>M24-14</f>
        <v>44514</v>
      </c>
      <c r="O27" s="458">
        <f>O24-14</f>
        <v>44551</v>
      </c>
      <c r="P27" s="459">
        <f>P24-14</f>
        <v>44577</v>
      </c>
      <c r="R27" s="458">
        <f>R24-14</f>
        <v>44622</v>
      </c>
      <c r="S27" s="459">
        <f>S24-14</f>
        <v>44645</v>
      </c>
    </row>
    <row r="28" spans="1:20" x14ac:dyDescent="0.25">
      <c r="A28" s="446">
        <f>(L5-L28)/7</f>
        <v>27.142857142857142</v>
      </c>
      <c r="C28" t="s">
        <v>271</v>
      </c>
      <c r="D28" s="449">
        <f>(G5-G28)/7</f>
        <v>23.571428571428573</v>
      </c>
      <c r="E28" s="449">
        <f>(H5-H28)/7</f>
        <v>21.857142857142858</v>
      </c>
      <c r="F28" s="450">
        <f>AVERAGE(D28:E28)</f>
        <v>22.714285714285715</v>
      </c>
      <c r="G28" s="458">
        <f>G26-21</f>
        <v>44432</v>
      </c>
      <c r="H28" s="459">
        <f>H26-28</f>
        <v>44444</v>
      </c>
      <c r="I28" s="449">
        <f>(L5-L28)/7</f>
        <v>27.142857142857142</v>
      </c>
      <c r="J28" s="449">
        <f>(M5-M28)/7</f>
        <v>23.285714285714285</v>
      </c>
      <c r="K28" s="450">
        <f>AVERAGE(I28:J28)</f>
        <v>25.214285714285715</v>
      </c>
      <c r="L28" s="458">
        <f>L26-28</f>
        <v>44466</v>
      </c>
      <c r="M28" s="459">
        <f>M26-28</f>
        <v>44493</v>
      </c>
      <c r="O28" s="458">
        <f>O26-28</f>
        <v>44525</v>
      </c>
      <c r="P28" s="459">
        <f>P26-28</f>
        <v>44551</v>
      </c>
      <c r="R28" s="458">
        <f>R26-28</f>
        <v>44601</v>
      </c>
      <c r="S28" s="459">
        <f>S26-28</f>
        <v>44624</v>
      </c>
    </row>
    <row r="29" spans="1:20" x14ac:dyDescent="0.25">
      <c r="C29" t="s">
        <v>270</v>
      </c>
      <c r="D29" s="449">
        <f>(G5-G29)/7</f>
        <v>24.571428571428573</v>
      </c>
      <c r="G29" s="458">
        <f>G28-7</f>
        <v>44425</v>
      </c>
      <c r="H29" s="459">
        <f>H28-7</f>
        <v>44437</v>
      </c>
      <c r="I29" s="454"/>
      <c r="J29" s="454"/>
      <c r="L29" s="458">
        <f>L28-7</f>
        <v>44459</v>
      </c>
      <c r="M29" s="459">
        <f>M28-7</f>
        <v>44486</v>
      </c>
      <c r="O29" s="458">
        <f>O28-7</f>
        <v>44518</v>
      </c>
      <c r="P29" s="459">
        <f>P28-7</f>
        <v>44544</v>
      </c>
      <c r="R29" s="458">
        <f>R28-7</f>
        <v>44594</v>
      </c>
      <c r="S29" s="459">
        <f>S28-7</f>
        <v>44617</v>
      </c>
    </row>
    <row r="30" spans="1:20" x14ac:dyDescent="0.25">
      <c r="C30" t="s">
        <v>284</v>
      </c>
      <c r="D30" s="449">
        <f>(G5-G30)/7</f>
        <v>25.571428571428573</v>
      </c>
      <c r="E30" s="449">
        <f>(H5-H30)/7</f>
        <v>23.857142857142858</v>
      </c>
      <c r="F30" s="450">
        <f>AVERAGE(D30:E30)</f>
        <v>24.714285714285715</v>
      </c>
      <c r="G30" s="458">
        <f>(G28-14)</f>
        <v>44418</v>
      </c>
      <c r="H30" s="459">
        <f>(H28-14)</f>
        <v>44430</v>
      </c>
      <c r="I30" s="454"/>
      <c r="J30" s="454"/>
      <c r="L30" s="458">
        <f>(L28-14)</f>
        <v>44452</v>
      </c>
      <c r="M30" s="459">
        <f>(M28-14)</f>
        <v>44479</v>
      </c>
      <c r="O30" s="458">
        <f>(O28-14)</f>
        <v>44511</v>
      </c>
      <c r="P30" s="459">
        <f>(P28-14)</f>
        <v>44537</v>
      </c>
      <c r="R30" s="458">
        <f>(R28-14)</f>
        <v>44587</v>
      </c>
      <c r="S30" s="459">
        <f>(S28-14)</f>
        <v>44610</v>
      </c>
    </row>
    <row r="31" spans="1:20" x14ac:dyDescent="0.25">
      <c r="C31" t="s">
        <v>284</v>
      </c>
      <c r="G31" s="458">
        <f>G29-14</f>
        <v>44411</v>
      </c>
      <c r="H31" s="459">
        <f>H29-14</f>
        <v>44423</v>
      </c>
      <c r="I31" s="454"/>
      <c r="J31" s="454"/>
      <c r="L31" s="458">
        <f>L29-14</f>
        <v>44445</v>
      </c>
      <c r="M31" s="459">
        <f>M29-13</f>
        <v>44473</v>
      </c>
      <c r="O31" s="458">
        <f>O29-12</f>
        <v>44506</v>
      </c>
      <c r="P31" s="459">
        <f>P29-11</f>
        <v>44533</v>
      </c>
      <c r="R31" s="458">
        <f>R29-12</f>
        <v>44582</v>
      </c>
      <c r="S31" s="459">
        <f>S29-11</f>
        <v>44606</v>
      </c>
    </row>
    <row r="32" spans="1:20" x14ac:dyDescent="0.25">
      <c r="C32" t="s">
        <v>275</v>
      </c>
      <c r="G32" s="458">
        <f>G23-21</f>
        <v>44442</v>
      </c>
      <c r="H32" s="459">
        <f>H23-21</f>
        <v>44461</v>
      </c>
      <c r="I32" s="454"/>
      <c r="J32" s="454"/>
      <c r="L32" s="458">
        <f>L23-21</f>
        <v>44483</v>
      </c>
      <c r="M32" s="459">
        <f>M23-21</f>
        <v>44510</v>
      </c>
      <c r="O32" s="458">
        <f>O23-21</f>
        <v>44547</v>
      </c>
      <c r="P32" s="459">
        <f>P23-21</f>
        <v>44573</v>
      </c>
      <c r="R32" s="458">
        <f>R23-21</f>
        <v>44618</v>
      </c>
      <c r="S32" s="459">
        <f>S23-21</f>
        <v>44641</v>
      </c>
    </row>
    <row r="33" spans="3:19" x14ac:dyDescent="0.25">
      <c r="C33" t="s">
        <v>268</v>
      </c>
      <c r="G33" s="458">
        <f>G23-15</f>
        <v>44448</v>
      </c>
      <c r="H33" s="459">
        <f>H23-15</f>
        <v>44467</v>
      </c>
      <c r="I33" s="454"/>
      <c r="J33" s="454"/>
      <c r="L33" s="458">
        <f>L23-15</f>
        <v>44489</v>
      </c>
      <c r="M33" s="459">
        <f>M23-15</f>
        <v>44516</v>
      </c>
      <c r="O33" s="458">
        <f>O23-15</f>
        <v>44553</v>
      </c>
      <c r="P33" s="459">
        <f>P23-15</f>
        <v>44579</v>
      </c>
      <c r="R33" s="458">
        <f>R23-15</f>
        <v>44624</v>
      </c>
      <c r="S33" s="459">
        <f>S23-15</f>
        <v>44647</v>
      </c>
    </row>
    <row r="34" spans="3:19" x14ac:dyDescent="0.25">
      <c r="C34" t="s">
        <v>269</v>
      </c>
      <c r="G34" s="458">
        <f>G28-21</f>
        <v>44411</v>
      </c>
      <c r="H34" s="459">
        <f>H28-21</f>
        <v>44423</v>
      </c>
      <c r="I34" s="454"/>
      <c r="J34" s="454"/>
      <c r="L34" s="458">
        <f>L28-21</f>
        <v>44445</v>
      </c>
      <c r="M34" s="459">
        <f>M28-21</f>
        <v>44472</v>
      </c>
      <c r="O34" s="458">
        <f>O28-21</f>
        <v>44504</v>
      </c>
      <c r="P34" s="459">
        <f>P28-21</f>
        <v>44530</v>
      </c>
      <c r="R34" s="458">
        <f>R28-21</f>
        <v>44580</v>
      </c>
      <c r="S34" s="459">
        <f>S28-21</f>
        <v>44603</v>
      </c>
    </row>
    <row r="35" spans="3:19" x14ac:dyDescent="0.25">
      <c r="C35" t="s">
        <v>251</v>
      </c>
      <c r="G35" s="461">
        <f>G31-7</f>
        <v>44404</v>
      </c>
      <c r="H35" s="462">
        <f>H31-7</f>
        <v>44416</v>
      </c>
      <c r="I35" s="455"/>
      <c r="J35" s="455"/>
      <c r="L35" s="458">
        <f>L31-7</f>
        <v>44438</v>
      </c>
      <c r="M35" s="459">
        <f>M31-7</f>
        <v>44466</v>
      </c>
      <c r="O35" s="458">
        <f>O31-7</f>
        <v>44499</v>
      </c>
      <c r="P35" s="459">
        <f>P31-7</f>
        <v>44526</v>
      </c>
      <c r="R35" s="458">
        <f>R31-7</f>
        <v>44575</v>
      </c>
      <c r="S35" s="459">
        <f>S31-7</f>
        <v>44599</v>
      </c>
    </row>
    <row r="36" spans="3:19" x14ac:dyDescent="0.25">
      <c r="C36" t="s">
        <v>252</v>
      </c>
      <c r="G36" s="461">
        <f>G35</f>
        <v>44404</v>
      </c>
      <c r="H36" s="462">
        <f>H35</f>
        <v>44416</v>
      </c>
      <c r="I36" s="455"/>
      <c r="J36" s="455"/>
      <c r="L36" s="458">
        <f>L35</f>
        <v>44438</v>
      </c>
      <c r="M36" s="459">
        <f>M35</f>
        <v>44466</v>
      </c>
      <c r="O36" s="458">
        <f>O35</f>
        <v>44499</v>
      </c>
      <c r="P36" s="459">
        <f>P35</f>
        <v>44526</v>
      </c>
      <c r="R36" s="458">
        <f>R35</f>
        <v>44575</v>
      </c>
      <c r="S36" s="459">
        <f>S35</f>
        <v>44599</v>
      </c>
    </row>
    <row r="37" spans="3:19" x14ac:dyDescent="0.25">
      <c r="C37" t="s">
        <v>255</v>
      </c>
      <c r="G37" s="458">
        <f>G36-0</f>
        <v>44404</v>
      </c>
      <c r="H37" s="459">
        <f>H36-3</f>
        <v>44413</v>
      </c>
      <c r="I37" s="454"/>
      <c r="J37" s="454"/>
      <c r="L37" s="458">
        <f>L36-3</f>
        <v>44435</v>
      </c>
      <c r="M37" s="459">
        <f>M36-3</f>
        <v>44463</v>
      </c>
      <c r="O37" s="458">
        <f>O36-3</f>
        <v>44496</v>
      </c>
      <c r="P37" s="459">
        <f>P36-3</f>
        <v>44523</v>
      </c>
      <c r="R37" s="458">
        <f>R36-3</f>
        <v>44572</v>
      </c>
      <c r="S37" s="459">
        <f>S36-3</f>
        <v>44596</v>
      </c>
    </row>
    <row r="38" spans="3:19" x14ac:dyDescent="0.25">
      <c r="C38" t="s">
        <v>253</v>
      </c>
      <c r="D38" s="449">
        <f>(G5-G38)/7</f>
        <v>27.857142857142858</v>
      </c>
      <c r="E38" s="449">
        <f>(H5-H38)/7</f>
        <v>26.571428571428573</v>
      </c>
      <c r="F38" s="450">
        <f>AVERAGE(D38:E38)</f>
        <v>27.214285714285715</v>
      </c>
      <c r="G38" s="458">
        <f>G37-2</f>
        <v>44402</v>
      </c>
      <c r="H38" s="459">
        <f>H37-2</f>
        <v>44411</v>
      </c>
      <c r="I38" s="449">
        <f>(L5-L38)/7</f>
        <v>31.857142857142858</v>
      </c>
      <c r="J38" s="449">
        <f>(M5-M38)/7</f>
        <v>27.857142857142858</v>
      </c>
      <c r="K38" s="450">
        <f>AVERAGE(I38:J38)</f>
        <v>29.857142857142858</v>
      </c>
      <c r="L38" s="458">
        <f>L37-2</f>
        <v>44433</v>
      </c>
      <c r="M38" s="459">
        <f>M37-2</f>
        <v>44461</v>
      </c>
      <c r="O38" s="458">
        <f>O37-2</f>
        <v>44494</v>
      </c>
      <c r="P38" s="459">
        <f>P37-2</f>
        <v>44521</v>
      </c>
      <c r="R38" s="458">
        <f>R37-2</f>
        <v>44570</v>
      </c>
      <c r="S38" s="459">
        <f>S37-2</f>
        <v>44594</v>
      </c>
    </row>
    <row r="39" spans="3:19" x14ac:dyDescent="0.25">
      <c r="C39" t="s">
        <v>254</v>
      </c>
      <c r="D39" s="449">
        <f>(G5-G39)/7</f>
        <v>28.142857142857142</v>
      </c>
      <c r="E39" s="449">
        <f>(H5-H39)/7</f>
        <v>26.857142857142858</v>
      </c>
      <c r="F39" s="450">
        <f>AVERAGE(D39:E39)</f>
        <v>27.5</v>
      </c>
      <c r="G39" s="458">
        <f>G38-2</f>
        <v>44400</v>
      </c>
      <c r="H39" s="459">
        <f>H38-2</f>
        <v>44409</v>
      </c>
      <c r="I39" s="449">
        <f>(L5-L39)/7</f>
        <v>32.142857142857146</v>
      </c>
      <c r="J39" s="449">
        <f>(M5-M39)/7</f>
        <v>28.142857142857142</v>
      </c>
      <c r="K39" s="450">
        <f>AVERAGE(I39:J39)</f>
        <v>30.142857142857146</v>
      </c>
      <c r="L39" s="458">
        <f>L38-2</f>
        <v>44431</v>
      </c>
      <c r="M39" s="459">
        <f>M38-2</f>
        <v>44459</v>
      </c>
      <c r="O39" s="458">
        <f>O38-2</f>
        <v>44492</v>
      </c>
      <c r="P39" s="459">
        <f>P38-2</f>
        <v>44519</v>
      </c>
      <c r="R39" s="458">
        <f>R38-2</f>
        <v>44568</v>
      </c>
      <c r="S39" s="459">
        <f>S38-2</f>
        <v>44592</v>
      </c>
    </row>
    <row r="40" spans="3:19" x14ac:dyDescent="0.25">
      <c r="C40" t="s">
        <v>272</v>
      </c>
      <c r="G40" s="458">
        <f>G29-28</f>
        <v>44397</v>
      </c>
      <c r="H40" s="459">
        <f>H29-28</f>
        <v>44409</v>
      </c>
      <c r="I40" s="454"/>
      <c r="J40" s="454"/>
      <c r="L40" s="458">
        <f>L29-28</f>
        <v>44431</v>
      </c>
      <c r="M40" s="459">
        <f>M29-28</f>
        <v>44458</v>
      </c>
      <c r="O40" s="458">
        <f>O29-28</f>
        <v>44490</v>
      </c>
      <c r="P40" s="459">
        <f>P29-28</f>
        <v>44516</v>
      </c>
      <c r="R40" s="458">
        <f>R29-28</f>
        <v>44566</v>
      </c>
      <c r="S40" s="459">
        <f>S29-28</f>
        <v>44589</v>
      </c>
    </row>
    <row r="41" spans="3:19" x14ac:dyDescent="0.25">
      <c r="C41" t="s">
        <v>273</v>
      </c>
      <c r="G41" s="458">
        <f>G29-40</f>
        <v>44385</v>
      </c>
      <c r="H41" s="459">
        <f>H29-40</f>
        <v>44397</v>
      </c>
      <c r="I41" s="454"/>
      <c r="J41" s="454"/>
      <c r="L41" s="458">
        <f>L29-40</f>
        <v>44419</v>
      </c>
      <c r="M41" s="459">
        <f>M29-40</f>
        <v>44446</v>
      </c>
      <c r="O41" s="458">
        <f>O29-40</f>
        <v>44478</v>
      </c>
      <c r="P41" s="459">
        <f>P29-40</f>
        <v>44504</v>
      </c>
      <c r="R41" s="458">
        <f>R29-40</f>
        <v>44554</v>
      </c>
      <c r="S41" s="459">
        <f>S29-40</f>
        <v>44577</v>
      </c>
    </row>
    <row r="42" spans="3:19" x14ac:dyDescent="0.25">
      <c r="C42" t="s">
        <v>261</v>
      </c>
      <c r="G42" s="458">
        <f>G39-10</f>
        <v>44390</v>
      </c>
      <c r="H42" s="459">
        <f>H39-10</f>
        <v>44399</v>
      </c>
      <c r="I42" s="454"/>
      <c r="J42" s="454"/>
      <c r="L42" s="458">
        <f>L39-10</f>
        <v>44421</v>
      </c>
      <c r="M42" s="459">
        <f>M39-10</f>
        <v>44449</v>
      </c>
      <c r="O42" s="458">
        <f>O39-10</f>
        <v>44482</v>
      </c>
      <c r="P42" s="459">
        <f>P39-10</f>
        <v>44509</v>
      </c>
      <c r="R42" s="458">
        <f>R39-10</f>
        <v>44558</v>
      </c>
      <c r="S42" s="459">
        <f>S39-10</f>
        <v>44582</v>
      </c>
    </row>
    <row r="43" spans="3:19" x14ac:dyDescent="0.25">
      <c r="C43" t="s">
        <v>256</v>
      </c>
      <c r="G43" s="458">
        <f>G39-7</f>
        <v>44393</v>
      </c>
      <c r="H43" s="459">
        <f>H39-7</f>
        <v>44402</v>
      </c>
      <c r="I43" s="454"/>
      <c r="J43" s="454"/>
      <c r="L43" s="458">
        <f>L39-7</f>
        <v>44424</v>
      </c>
      <c r="M43" s="459">
        <f>M39-7</f>
        <v>44452</v>
      </c>
      <c r="O43" s="458">
        <f>O39-7</f>
        <v>44485</v>
      </c>
      <c r="P43" s="459">
        <f>P39-7</f>
        <v>44512</v>
      </c>
      <c r="R43" s="458">
        <f>R39-7</f>
        <v>44561</v>
      </c>
      <c r="S43" s="459">
        <f>S39-7</f>
        <v>44585</v>
      </c>
    </row>
    <row r="44" spans="3:19" x14ac:dyDescent="0.25">
      <c r="C44" t="s">
        <v>257</v>
      </c>
      <c r="G44" s="458">
        <f>G43-21</f>
        <v>44372</v>
      </c>
      <c r="H44" s="459">
        <f>H43-21</f>
        <v>44381</v>
      </c>
      <c r="I44" s="454"/>
      <c r="J44" s="454"/>
      <c r="L44" s="458">
        <f>L43-21</f>
        <v>44403</v>
      </c>
      <c r="M44" s="459">
        <f>M43-21</f>
        <v>44431</v>
      </c>
      <c r="O44" s="458">
        <f>O43-21</f>
        <v>44464</v>
      </c>
      <c r="P44" s="459">
        <f>P43-21</f>
        <v>44491</v>
      </c>
      <c r="R44" s="458">
        <f>R43-21</f>
        <v>44540</v>
      </c>
      <c r="S44" s="459">
        <f>S43-21</f>
        <v>44564</v>
      </c>
    </row>
    <row r="45" spans="3:19" x14ac:dyDescent="0.25">
      <c r="C45" t="s">
        <v>274</v>
      </c>
      <c r="G45" s="458">
        <f>G39-35</f>
        <v>44365</v>
      </c>
      <c r="H45" s="459">
        <f>H39-35</f>
        <v>44374</v>
      </c>
      <c r="I45" s="454"/>
      <c r="J45" s="454"/>
      <c r="L45" s="458">
        <f>L39-35</f>
        <v>44396</v>
      </c>
      <c r="M45" s="459">
        <f>M39-35</f>
        <v>44424</v>
      </c>
      <c r="O45" s="458">
        <f>O39-35</f>
        <v>44457</v>
      </c>
      <c r="P45" s="459">
        <f>P39-35</f>
        <v>44484</v>
      </c>
      <c r="R45" s="458">
        <f>R39-35</f>
        <v>44533</v>
      </c>
      <c r="S45" s="459">
        <f>S39-35</f>
        <v>44557</v>
      </c>
    </row>
    <row r="46" spans="3:19" x14ac:dyDescent="0.25">
      <c r="C46" t="s">
        <v>258</v>
      </c>
      <c r="G46" s="458">
        <f>G39-45</f>
        <v>44355</v>
      </c>
      <c r="H46" s="459">
        <f>H39-45</f>
        <v>44364</v>
      </c>
      <c r="I46" s="454"/>
      <c r="J46" s="454"/>
      <c r="L46" s="458">
        <f>L39-45</f>
        <v>44386</v>
      </c>
      <c r="M46" s="459">
        <f>M39-45</f>
        <v>44414</v>
      </c>
      <c r="O46" s="458">
        <f>O39-45</f>
        <v>44447</v>
      </c>
      <c r="P46" s="459">
        <f>P39-45</f>
        <v>44474</v>
      </c>
      <c r="R46" s="458">
        <f>R39-45</f>
        <v>44523</v>
      </c>
      <c r="S46" s="459">
        <f>S39-45</f>
        <v>44547</v>
      </c>
    </row>
    <row r="47" spans="3:19" x14ac:dyDescent="0.25">
      <c r="C47" t="s">
        <v>259</v>
      </c>
      <c r="G47" s="458">
        <f>G46</f>
        <v>44355</v>
      </c>
      <c r="H47" s="459">
        <f>H46</f>
        <v>44364</v>
      </c>
      <c r="I47" s="454"/>
      <c r="J47" s="454"/>
      <c r="L47" s="458">
        <f>L46</f>
        <v>44386</v>
      </c>
      <c r="M47" s="459">
        <f>M46</f>
        <v>44414</v>
      </c>
      <c r="O47" s="458">
        <f>O46</f>
        <v>44447</v>
      </c>
      <c r="P47" s="459">
        <f>P46</f>
        <v>44474</v>
      </c>
      <c r="R47" s="458">
        <f>R46</f>
        <v>44523</v>
      </c>
      <c r="S47" s="459">
        <f>S46</f>
        <v>44547</v>
      </c>
    </row>
    <row r="48" spans="3:19" x14ac:dyDescent="0.25">
      <c r="C48" t="s">
        <v>281</v>
      </c>
      <c r="G48" s="458">
        <f>G45-14</f>
        <v>44351</v>
      </c>
      <c r="H48" s="459">
        <f>H45-14</f>
        <v>44360</v>
      </c>
      <c r="I48" s="454"/>
      <c r="J48" s="454"/>
      <c r="L48" s="458">
        <f>L45-14</f>
        <v>44382</v>
      </c>
      <c r="M48" s="459">
        <f>M45-14</f>
        <v>44410</v>
      </c>
      <c r="O48" s="458">
        <f>O45-14</f>
        <v>44443</v>
      </c>
      <c r="P48" s="459">
        <f>P45-14</f>
        <v>44470</v>
      </c>
      <c r="R48" s="458">
        <f>R45-14</f>
        <v>44519</v>
      </c>
      <c r="S48" s="459">
        <f>S45-14</f>
        <v>44543</v>
      </c>
    </row>
    <row r="49" spans="3:19" ht="15.75" thickBot="1" x14ac:dyDescent="0.3">
      <c r="C49" t="s">
        <v>260</v>
      </c>
      <c r="G49" s="463">
        <f>G47-10</f>
        <v>44345</v>
      </c>
      <c r="H49" s="464">
        <f>H47-10</f>
        <v>44354</v>
      </c>
      <c r="I49" s="454"/>
      <c r="J49" s="454"/>
      <c r="L49" s="463">
        <f>L47-10</f>
        <v>44376</v>
      </c>
      <c r="M49" s="464">
        <f>M47-10</f>
        <v>44404</v>
      </c>
      <c r="O49" s="463">
        <f>O47-10</f>
        <v>44437</v>
      </c>
      <c r="P49" s="464">
        <f>P47-10</f>
        <v>44464</v>
      </c>
      <c r="R49" s="463">
        <f>R47-10</f>
        <v>44513</v>
      </c>
      <c r="S49" s="464">
        <f>S47-10</f>
        <v>44537</v>
      </c>
    </row>
    <row r="50" spans="3:19" x14ac:dyDescent="0.25">
      <c r="L50" s="452" t="s">
        <v>300</v>
      </c>
    </row>
  </sheetData>
  <mergeCells count="5">
    <mergeCell ref="G1:H1"/>
    <mergeCell ref="L1:M1"/>
    <mergeCell ref="O1:P1"/>
    <mergeCell ref="R1:S1"/>
    <mergeCell ref="O3:P3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D14D-2516-4A32-9887-83A188101AB0}">
  <dimension ref="A1:T30"/>
  <sheetViews>
    <sheetView topLeftCell="A5" workbookViewId="0">
      <selection activeCell="J9" sqref="J9"/>
    </sheetView>
  </sheetViews>
  <sheetFormatPr defaultRowHeight="15" x14ac:dyDescent="0.25"/>
  <cols>
    <col min="1" max="1" width="27.140625" customWidth="1"/>
    <col min="2" max="3" width="27.140625" style="1" customWidth="1"/>
    <col min="4" max="4" width="14.42578125" style="1" hidden="1" customWidth="1"/>
    <col min="5" max="5" width="18.140625" style="1" hidden="1" customWidth="1"/>
    <col min="6" max="6" width="1.7109375" style="1" hidden="1" customWidth="1"/>
    <col min="7" max="7" width="14.42578125" style="1" hidden="1" customWidth="1"/>
    <col min="8" max="8" width="19.5703125" style="1" hidden="1" customWidth="1"/>
    <col min="9" max="9" width="6.140625" customWidth="1"/>
    <col min="10" max="10" width="22.140625" bestFit="1" customWidth="1"/>
    <col min="11" max="11" width="20.42578125" bestFit="1" customWidth="1"/>
    <col min="12" max="12" width="5.5703125" customWidth="1"/>
    <col min="13" max="13" width="22.140625" bestFit="1" customWidth="1"/>
    <col min="14" max="14" width="20.42578125" bestFit="1" customWidth="1"/>
    <col min="15" max="15" width="5.5703125" customWidth="1"/>
    <col min="16" max="16" width="28.28515625" bestFit="1" customWidth="1"/>
    <col min="17" max="17" width="18.7109375" bestFit="1" customWidth="1"/>
    <col min="18" max="18" width="12.42578125" customWidth="1"/>
    <col min="19" max="19" width="14.85546875" bestFit="1" customWidth="1"/>
    <col min="20" max="20" width="9.5703125" bestFit="1" customWidth="1"/>
  </cols>
  <sheetData>
    <row r="1" spans="1:20" ht="15.75" thickBot="1" x14ac:dyDescent="0.3">
      <c r="D1" s="480" t="s">
        <v>230</v>
      </c>
      <c r="E1" s="481"/>
      <c r="G1" s="480" t="s">
        <v>219</v>
      </c>
      <c r="H1" s="481"/>
      <c r="P1" s="402"/>
      <c r="Q1" s="402"/>
      <c r="R1" s="402"/>
      <c r="S1" s="402"/>
      <c r="T1" s="402"/>
    </row>
    <row r="2" spans="1:20" x14ac:dyDescent="0.25">
      <c r="A2" s="360" t="s">
        <v>81</v>
      </c>
      <c r="B2" s="474">
        <v>44535</v>
      </c>
      <c r="C2" s="475"/>
      <c r="D2" s="482">
        <v>44535</v>
      </c>
      <c r="E2" s="483"/>
      <c r="F2" s="483"/>
      <c r="G2" s="483"/>
      <c r="H2" s="484"/>
      <c r="J2" s="478">
        <v>44597</v>
      </c>
      <c r="K2" s="479"/>
      <c r="M2" s="478">
        <v>44656</v>
      </c>
      <c r="N2" s="479"/>
      <c r="P2" s="411" t="s">
        <v>238</v>
      </c>
      <c r="Q2" s="403" t="s">
        <v>231</v>
      </c>
      <c r="R2" s="404" t="s">
        <v>52</v>
      </c>
      <c r="S2" s="403" t="s">
        <v>232</v>
      </c>
      <c r="T2" s="404" t="s">
        <v>52</v>
      </c>
    </row>
    <row r="3" spans="1:20" ht="15.75" thickBot="1" x14ac:dyDescent="0.3">
      <c r="A3" s="361" t="s">
        <v>229</v>
      </c>
      <c r="B3" s="476">
        <v>44523</v>
      </c>
      <c r="C3" s="477"/>
      <c r="D3" s="485">
        <v>44523</v>
      </c>
      <c r="E3" s="486"/>
      <c r="F3" s="486"/>
      <c r="G3" s="486"/>
      <c r="H3" s="487"/>
      <c r="J3" s="478">
        <v>44576</v>
      </c>
      <c r="K3" s="479"/>
      <c r="M3" s="478">
        <v>44640</v>
      </c>
      <c r="N3" s="479"/>
      <c r="P3" s="412" t="s">
        <v>218</v>
      </c>
      <c r="Q3" s="405">
        <v>27</v>
      </c>
      <c r="R3" s="406">
        <v>26</v>
      </c>
      <c r="S3" s="409" t="s">
        <v>237</v>
      </c>
      <c r="T3" s="406">
        <v>17</v>
      </c>
    </row>
    <row r="4" spans="1:20" ht="18.95" customHeight="1" x14ac:dyDescent="0.25">
      <c r="A4" s="414" t="s">
        <v>81</v>
      </c>
      <c r="B4" s="415"/>
      <c r="C4" s="415"/>
      <c r="D4" s="415"/>
      <c r="E4" s="416">
        <v>44535</v>
      </c>
      <c r="F4" s="416"/>
      <c r="G4" s="415"/>
      <c r="H4" s="416">
        <v>44535</v>
      </c>
      <c r="J4" s="445">
        <v>44597</v>
      </c>
      <c r="K4" s="445">
        <v>44597</v>
      </c>
      <c r="L4" s="439"/>
      <c r="M4" s="445">
        <v>44656</v>
      </c>
      <c r="N4" s="445">
        <v>44656</v>
      </c>
      <c r="O4" s="439"/>
      <c r="P4" s="412" t="s">
        <v>233</v>
      </c>
      <c r="Q4" s="405">
        <v>17</v>
      </c>
      <c r="R4" s="406">
        <v>17</v>
      </c>
      <c r="S4" s="409" t="s">
        <v>234</v>
      </c>
      <c r="T4" s="406">
        <v>11</v>
      </c>
    </row>
    <row r="5" spans="1:20" ht="18.95" customHeight="1" x14ac:dyDescent="0.25">
      <c r="A5" s="414"/>
      <c r="B5" s="415"/>
      <c r="C5" s="415"/>
      <c r="D5" s="415"/>
      <c r="E5" s="416"/>
      <c r="F5" s="416"/>
      <c r="G5" s="415"/>
      <c r="H5" s="416"/>
      <c r="J5" s="445">
        <f>J4-21</f>
        <v>44576</v>
      </c>
      <c r="K5" s="445">
        <f>K4-21</f>
        <v>44576</v>
      </c>
      <c r="L5" s="439"/>
      <c r="M5" s="445">
        <v>44640</v>
      </c>
      <c r="N5" s="445">
        <v>44640</v>
      </c>
      <c r="O5" s="439"/>
      <c r="P5" s="444"/>
      <c r="Q5" s="443"/>
      <c r="R5" s="441"/>
      <c r="S5" s="442"/>
      <c r="T5" s="441"/>
    </row>
    <row r="6" spans="1:20" ht="17.100000000000001" customHeight="1" thickBot="1" x14ac:dyDescent="0.3">
      <c r="A6" s="414" t="s">
        <v>3</v>
      </c>
      <c r="B6" s="440" t="s">
        <v>246</v>
      </c>
      <c r="C6" s="440" t="s">
        <v>245</v>
      </c>
      <c r="D6" s="417">
        <f>(E4-E6)/7</f>
        <v>1.7142857142857142</v>
      </c>
      <c r="E6" s="416">
        <f>E4-12</f>
        <v>44523</v>
      </c>
      <c r="F6" s="416"/>
      <c r="G6" s="417">
        <f>(H4-H6)/7</f>
        <v>1.7142857142857142</v>
      </c>
      <c r="H6" s="416">
        <f>H4-12</f>
        <v>44523</v>
      </c>
      <c r="J6" s="440" t="s">
        <v>246</v>
      </c>
      <c r="K6" s="440" t="s">
        <v>245</v>
      </c>
      <c r="L6" s="439"/>
      <c r="M6" s="440" t="s">
        <v>246</v>
      </c>
      <c r="N6" s="440" t="s">
        <v>245</v>
      </c>
      <c r="O6" s="439"/>
      <c r="P6" s="413" t="s">
        <v>240</v>
      </c>
      <c r="Q6" s="407">
        <v>16</v>
      </c>
      <c r="R6" s="408">
        <v>16</v>
      </c>
      <c r="S6" s="410" t="s">
        <v>235</v>
      </c>
      <c r="T6" s="408">
        <v>10</v>
      </c>
    </row>
    <row r="7" spans="1:20" s="326" customFormat="1" ht="20.45" customHeight="1" x14ac:dyDescent="0.25">
      <c r="A7" s="377" t="s">
        <v>236</v>
      </c>
      <c r="B7" s="438">
        <f>E4-104</f>
        <v>44431</v>
      </c>
      <c r="C7" s="438">
        <f>E4-88</f>
        <v>44447</v>
      </c>
      <c r="D7" s="374">
        <f>(E4-E7)/7</f>
        <v>16</v>
      </c>
      <c r="E7" s="372">
        <f>SUM(E6-100)</f>
        <v>44423</v>
      </c>
      <c r="F7" s="373"/>
      <c r="G7" s="371">
        <f>(H4-H7)/7</f>
        <v>11</v>
      </c>
      <c r="H7" s="372">
        <f>SUM(H6-65)</f>
        <v>44458</v>
      </c>
      <c r="J7" s="437">
        <f>SUM(J5-100)</f>
        <v>44476</v>
      </c>
      <c r="K7" s="372">
        <f>K5-90</f>
        <v>44486</v>
      </c>
      <c r="L7" s="373"/>
      <c r="M7" s="436">
        <f>M4-127</f>
        <v>44529</v>
      </c>
      <c r="N7" s="435">
        <f>N4-105</f>
        <v>44551</v>
      </c>
      <c r="O7" s="373"/>
    </row>
    <row r="8" spans="1:20" x14ac:dyDescent="0.25">
      <c r="A8" s="378" t="s">
        <v>66</v>
      </c>
      <c r="B8" s="427">
        <f>B7-0</f>
        <v>44431</v>
      </c>
      <c r="C8" s="427">
        <f>C7-0</f>
        <v>44447</v>
      </c>
      <c r="D8" s="375">
        <f>(E4-E8)/7</f>
        <v>16.428571428571427</v>
      </c>
      <c r="E8" s="363">
        <f>E7-3</f>
        <v>44420</v>
      </c>
      <c r="F8" s="356"/>
      <c r="G8" s="362">
        <f>(H4-H8)/7</f>
        <v>10.714285714285714</v>
      </c>
      <c r="H8" s="363">
        <f>H9</f>
        <v>44460</v>
      </c>
      <c r="J8" s="420">
        <f>J7-3</f>
        <v>44473</v>
      </c>
      <c r="K8" s="363">
        <f>K7-3</f>
        <v>44483</v>
      </c>
      <c r="L8" s="356"/>
      <c r="M8" s="425">
        <f>M7-0</f>
        <v>44529</v>
      </c>
      <c r="N8" s="424">
        <f>N7-0</f>
        <v>44551</v>
      </c>
      <c r="O8" s="356"/>
    </row>
    <row r="9" spans="1:20" x14ac:dyDescent="0.25">
      <c r="A9" s="379" t="s">
        <v>220</v>
      </c>
      <c r="B9" s="433">
        <f>B8-6</f>
        <v>44425</v>
      </c>
      <c r="C9" s="433">
        <f>C8-7</f>
        <v>44440</v>
      </c>
      <c r="D9" s="375">
        <f>(E4-E9)/7</f>
        <v>17.142857142857142</v>
      </c>
      <c r="E9" s="363">
        <f>E7-8</f>
        <v>44415</v>
      </c>
      <c r="F9" s="356"/>
      <c r="G9" s="362">
        <f>(H4-H9)/7</f>
        <v>10.714285714285714</v>
      </c>
      <c r="H9" s="363">
        <f>H4-75</f>
        <v>44460</v>
      </c>
      <c r="J9" s="420">
        <f>J7-5</f>
        <v>44471</v>
      </c>
      <c r="K9" s="363">
        <f>K7-5</f>
        <v>44481</v>
      </c>
      <c r="L9" s="356"/>
      <c r="M9" s="431">
        <f>M8-5</f>
        <v>44524</v>
      </c>
      <c r="N9" s="430">
        <f>N8-7</f>
        <v>44544</v>
      </c>
      <c r="O9" s="356"/>
    </row>
    <row r="10" spans="1:20" ht="30" x14ac:dyDescent="0.25">
      <c r="A10" s="378" t="s">
        <v>244</v>
      </c>
      <c r="B10" s="433">
        <f>B9-7</f>
        <v>44418</v>
      </c>
      <c r="C10" s="433">
        <f>C9-8</f>
        <v>44432</v>
      </c>
      <c r="D10" s="383"/>
      <c r="E10" s="382"/>
      <c r="F10" s="356"/>
      <c r="G10" s="362">
        <f>(H4-H10)/7</f>
        <v>12.142857142857142</v>
      </c>
      <c r="H10" s="363">
        <f>H4-85</f>
        <v>44450</v>
      </c>
      <c r="J10" s="426"/>
      <c r="K10" s="363">
        <f>K9-7</f>
        <v>44474</v>
      </c>
      <c r="L10" s="356"/>
      <c r="M10" s="431">
        <f>M9-8</f>
        <v>44516</v>
      </c>
      <c r="N10" s="430">
        <f>N9-8</f>
        <v>44536</v>
      </c>
      <c r="O10" s="356"/>
    </row>
    <row r="11" spans="1:20" x14ac:dyDescent="0.25">
      <c r="A11" s="379" t="s">
        <v>214</v>
      </c>
      <c r="B11" s="433">
        <f>B10-7</f>
        <v>44411</v>
      </c>
      <c r="C11" s="433">
        <f>C10-7</f>
        <v>44425</v>
      </c>
      <c r="D11" s="383"/>
      <c r="E11" s="382"/>
      <c r="F11" s="356"/>
      <c r="G11" s="362">
        <f>(H4-H11)/7</f>
        <v>12.857142857142858</v>
      </c>
      <c r="H11" s="363">
        <f>H4-90</f>
        <v>44445</v>
      </c>
      <c r="J11" s="426"/>
      <c r="K11" s="363">
        <f>K10-7</f>
        <v>44467</v>
      </c>
      <c r="L11" s="356"/>
      <c r="M11" s="431">
        <f>M10-7</f>
        <v>44509</v>
      </c>
      <c r="N11" s="430">
        <f>N10-7</f>
        <v>44529</v>
      </c>
      <c r="O11" s="356"/>
    </row>
    <row r="12" spans="1:20" x14ac:dyDescent="0.25">
      <c r="A12" s="379" t="s">
        <v>213</v>
      </c>
      <c r="B12" s="433">
        <f>B11-35</f>
        <v>44376</v>
      </c>
      <c r="C12" s="433">
        <f>C11-28</f>
        <v>44397</v>
      </c>
      <c r="D12" s="383"/>
      <c r="E12" s="382"/>
      <c r="F12" s="356"/>
      <c r="G12" s="362">
        <f>(H4-H12)/7</f>
        <v>15.285714285714286</v>
      </c>
      <c r="H12" s="363">
        <f>H4-107</f>
        <v>44428</v>
      </c>
      <c r="J12" s="426"/>
      <c r="K12" s="363">
        <f>K11-21</f>
        <v>44446</v>
      </c>
      <c r="L12" s="356"/>
      <c r="M12" s="431">
        <f>M11-35</f>
        <v>44474</v>
      </c>
      <c r="N12" s="430">
        <f>N11-21</f>
        <v>44508</v>
      </c>
      <c r="O12" s="356"/>
    </row>
    <row r="13" spans="1:20" x14ac:dyDescent="0.25">
      <c r="A13" s="379" t="s">
        <v>227</v>
      </c>
      <c r="B13" s="433">
        <f>B12-14</f>
        <v>44362</v>
      </c>
      <c r="C13" s="433">
        <f>C12-14</f>
        <v>44383</v>
      </c>
      <c r="D13" s="383"/>
      <c r="E13" s="382"/>
      <c r="F13" s="356"/>
      <c r="G13" s="362">
        <f>(H4-H13)/7</f>
        <v>17.142857142857142</v>
      </c>
      <c r="H13" s="363">
        <f>H4-120</f>
        <v>44415</v>
      </c>
      <c r="J13" s="426"/>
      <c r="K13" s="363">
        <f>K12-14</f>
        <v>44432</v>
      </c>
      <c r="L13" s="356"/>
      <c r="M13" s="431">
        <f>M12-14</f>
        <v>44460</v>
      </c>
      <c r="N13" s="430">
        <f>N12-14</f>
        <v>44494</v>
      </c>
      <c r="O13" s="356"/>
    </row>
    <row r="14" spans="1:20" hidden="1" x14ac:dyDescent="0.25">
      <c r="A14" s="379"/>
      <c r="B14" s="68"/>
      <c r="C14" s="68"/>
      <c r="D14" s="384"/>
      <c r="E14" s="385"/>
      <c r="G14" s="365"/>
      <c r="H14" s="366"/>
      <c r="J14" s="432"/>
      <c r="K14" s="366"/>
      <c r="L14" s="1"/>
      <c r="M14" s="434"/>
      <c r="N14" s="355"/>
      <c r="O14" s="1"/>
    </row>
    <row r="15" spans="1:20" x14ac:dyDescent="0.25">
      <c r="A15" s="379" t="s">
        <v>187</v>
      </c>
      <c r="B15" s="433">
        <f>B11-21</f>
        <v>44390</v>
      </c>
      <c r="C15" s="433">
        <f>C11-21</f>
        <v>44404</v>
      </c>
      <c r="D15" s="384"/>
      <c r="E15" s="385"/>
      <c r="G15" s="362">
        <f>(H4-H15)/7</f>
        <v>15.142857142857142</v>
      </c>
      <c r="H15" s="363">
        <f>H10-21</f>
        <v>44429</v>
      </c>
      <c r="J15" s="432"/>
      <c r="K15" s="363">
        <f>K11-21</f>
        <v>44446</v>
      </c>
      <c r="L15" s="356"/>
      <c r="M15" s="431">
        <f>M11-21</f>
        <v>44488</v>
      </c>
      <c r="N15" s="430">
        <f>N11-21</f>
        <v>44508</v>
      </c>
      <c r="O15" s="356"/>
    </row>
    <row r="16" spans="1:20" x14ac:dyDescent="0.25">
      <c r="A16" s="379" t="s">
        <v>239</v>
      </c>
      <c r="B16" s="433">
        <f>B15-5</f>
        <v>44385</v>
      </c>
      <c r="C16" s="433">
        <f>C15-5</f>
        <v>44399</v>
      </c>
      <c r="D16" s="384"/>
      <c r="E16" s="385"/>
      <c r="G16" s="362">
        <f>(H4-H16)/7</f>
        <v>17.142857142857142</v>
      </c>
      <c r="H16" s="363">
        <f>H15-14</f>
        <v>44415</v>
      </c>
      <c r="J16" s="432"/>
      <c r="K16" s="363">
        <f>K15-14</f>
        <v>44432</v>
      </c>
      <c r="L16" s="356"/>
      <c r="M16" s="431">
        <f>M15-5</f>
        <v>44483</v>
      </c>
      <c r="N16" s="430">
        <f>N15-5</f>
        <v>44503</v>
      </c>
      <c r="O16" s="356"/>
    </row>
    <row r="17" spans="1:16" hidden="1" x14ac:dyDescent="0.25">
      <c r="A17" s="378" t="s">
        <v>242</v>
      </c>
      <c r="B17" s="429"/>
      <c r="C17" s="429"/>
      <c r="D17" s="386"/>
      <c r="E17" s="382"/>
      <c r="F17" s="356"/>
      <c r="G17" s="367">
        <f>(H4-H17)/7</f>
        <v>16.428571428571427</v>
      </c>
      <c r="H17" s="363">
        <f>H4-115</f>
        <v>44420</v>
      </c>
      <c r="J17" s="426"/>
      <c r="K17" s="363">
        <f>K4-115</f>
        <v>44482</v>
      </c>
      <c r="L17" s="356"/>
      <c r="M17" s="428"/>
      <c r="N17" s="189"/>
      <c r="O17" s="356"/>
    </row>
    <row r="18" spans="1:16" ht="90" x14ac:dyDescent="0.25">
      <c r="A18" s="378" t="s">
        <v>241</v>
      </c>
      <c r="B18" s="427">
        <f>B13-7</f>
        <v>44355</v>
      </c>
      <c r="C18" s="427">
        <f>C13-7</f>
        <v>44376</v>
      </c>
      <c r="D18" s="383"/>
      <c r="E18" s="382"/>
      <c r="F18" s="356"/>
      <c r="G18" s="362">
        <f>(H4-H18)/7</f>
        <v>17.428571428571427</v>
      </c>
      <c r="H18" s="368">
        <f>H17-7</f>
        <v>44413</v>
      </c>
      <c r="J18" s="426"/>
      <c r="K18" s="368">
        <f>K13-7</f>
        <v>44425</v>
      </c>
      <c r="L18" s="357"/>
      <c r="M18" s="425">
        <f>M13-7</f>
        <v>44453</v>
      </c>
      <c r="N18" s="424">
        <f>N13-7</f>
        <v>44487</v>
      </c>
      <c r="O18" s="357"/>
    </row>
    <row r="19" spans="1:16" x14ac:dyDescent="0.25">
      <c r="A19" s="379" t="s">
        <v>217</v>
      </c>
      <c r="B19" s="68"/>
      <c r="C19" s="68"/>
      <c r="D19" s="375">
        <f>(E4-E19)/7</f>
        <v>18.142857142857142</v>
      </c>
      <c r="E19" s="368">
        <f>E9-7</f>
        <v>44408</v>
      </c>
      <c r="F19" s="357"/>
      <c r="G19" s="380"/>
      <c r="H19" s="381"/>
      <c r="J19" s="423">
        <f>J9-7</f>
        <v>44464</v>
      </c>
      <c r="K19" s="381"/>
      <c r="L19" s="422"/>
      <c r="M19" s="423">
        <f>M9-7</f>
        <v>44517</v>
      </c>
      <c r="N19" s="381"/>
      <c r="O19" s="422"/>
    </row>
    <row r="20" spans="1:16" x14ac:dyDescent="0.25">
      <c r="A20" s="379" t="s">
        <v>214</v>
      </c>
      <c r="B20" s="68"/>
      <c r="C20" s="68"/>
      <c r="D20" s="375">
        <f>(E4-E20)/7</f>
        <v>19.142857142857142</v>
      </c>
      <c r="E20" s="363">
        <f>E19-7</f>
        <v>44401</v>
      </c>
      <c r="F20" s="356"/>
      <c r="G20" s="380"/>
      <c r="H20" s="382"/>
      <c r="J20" s="420">
        <f>J19-7</f>
        <v>44457</v>
      </c>
      <c r="K20" s="382"/>
      <c r="L20" s="421"/>
      <c r="M20" s="420">
        <f>M19-7</f>
        <v>44510</v>
      </c>
      <c r="N20" s="382"/>
      <c r="O20" s="421"/>
      <c r="P20" t="s">
        <v>243</v>
      </c>
    </row>
    <row r="21" spans="1:16" x14ac:dyDescent="0.25">
      <c r="A21" s="379" t="s">
        <v>213</v>
      </c>
      <c r="B21" s="68"/>
      <c r="C21" s="68"/>
      <c r="D21" s="375">
        <f>(E4-E21)/7</f>
        <v>24.142857142857142</v>
      </c>
      <c r="E21" s="363">
        <f>E20-35</f>
        <v>44366</v>
      </c>
      <c r="F21" s="356"/>
      <c r="G21" s="380"/>
      <c r="H21" s="382"/>
      <c r="J21" s="420">
        <f>J20-28</f>
        <v>44429</v>
      </c>
      <c r="K21" s="382"/>
      <c r="L21" s="421"/>
      <c r="M21" s="420">
        <f>M20-35</f>
        <v>44475</v>
      </c>
      <c r="N21" s="382"/>
      <c r="O21" s="421"/>
    </row>
    <row r="22" spans="1:16" x14ac:dyDescent="0.25">
      <c r="A22" s="379" t="s">
        <v>215</v>
      </c>
      <c r="B22" s="68"/>
      <c r="C22" s="68"/>
      <c r="D22" s="375">
        <f>(E4-E22)/7</f>
        <v>26.142857142857142</v>
      </c>
      <c r="E22" s="363">
        <f>E21-14</f>
        <v>44352</v>
      </c>
      <c r="F22" s="356"/>
      <c r="G22" s="380"/>
      <c r="H22" s="382"/>
      <c r="J22" s="420">
        <f>J21-14</f>
        <v>44415</v>
      </c>
      <c r="K22" s="382"/>
      <c r="L22" s="421"/>
      <c r="M22" s="420">
        <f>M21-14</f>
        <v>44461</v>
      </c>
      <c r="N22" s="382"/>
      <c r="O22" s="421"/>
    </row>
    <row r="23" spans="1:16" x14ac:dyDescent="0.25">
      <c r="A23" s="379" t="s">
        <v>187</v>
      </c>
      <c r="B23" s="68"/>
      <c r="C23" s="68"/>
      <c r="D23" s="375"/>
      <c r="E23" s="363">
        <f>E20-21</f>
        <v>44380</v>
      </c>
      <c r="F23" s="356"/>
      <c r="G23" s="380"/>
      <c r="H23" s="382"/>
      <c r="J23" s="420">
        <f>J20-21</f>
        <v>44436</v>
      </c>
      <c r="K23" s="382"/>
      <c r="L23" s="421"/>
      <c r="M23" s="420">
        <f>M20-21</f>
        <v>44489</v>
      </c>
      <c r="N23" s="382"/>
      <c r="O23" s="421"/>
    </row>
    <row r="24" spans="1:16" x14ac:dyDescent="0.25">
      <c r="A24" s="379" t="s">
        <v>225</v>
      </c>
      <c r="B24" s="68"/>
      <c r="C24" s="68"/>
      <c r="D24" s="375"/>
      <c r="E24" s="363">
        <f>E21-35</f>
        <v>44331</v>
      </c>
      <c r="F24" s="356"/>
      <c r="G24" s="380"/>
      <c r="H24" s="382"/>
      <c r="J24" s="420">
        <f>J21-35</f>
        <v>44394</v>
      </c>
      <c r="K24" s="382"/>
      <c r="L24" s="421"/>
      <c r="M24" s="420">
        <f>M21-35</f>
        <v>44440</v>
      </c>
      <c r="N24" s="382"/>
      <c r="O24" s="421"/>
    </row>
    <row r="25" spans="1:16" x14ac:dyDescent="0.25">
      <c r="A25" s="379" t="s">
        <v>218</v>
      </c>
      <c r="B25" s="68"/>
      <c r="C25" s="68"/>
      <c r="D25" s="375">
        <f>(E4-E25)/7</f>
        <v>27.142857142857142</v>
      </c>
      <c r="E25" s="363">
        <f>E22-7</f>
        <v>44345</v>
      </c>
      <c r="F25" s="356"/>
      <c r="G25" s="380"/>
      <c r="H25" s="382"/>
      <c r="J25" s="420">
        <f>J22-7</f>
        <v>44408</v>
      </c>
      <c r="K25" s="382"/>
      <c r="L25" s="421"/>
      <c r="M25" s="420">
        <f>M22-7</f>
        <v>44454</v>
      </c>
      <c r="N25" s="382"/>
      <c r="O25" s="421"/>
    </row>
    <row r="26" spans="1:16" x14ac:dyDescent="0.25">
      <c r="A26" s="379" t="s">
        <v>226</v>
      </c>
      <c r="B26" s="68"/>
      <c r="C26" s="68"/>
      <c r="D26" s="375">
        <f>(E4-E26)/7</f>
        <v>29.142857142857142</v>
      </c>
      <c r="E26" s="363">
        <f>E25-14</f>
        <v>44331</v>
      </c>
      <c r="F26" s="356"/>
      <c r="G26" s="380"/>
      <c r="H26" s="382"/>
      <c r="J26" s="420">
        <f>J25-14</f>
        <v>44394</v>
      </c>
      <c r="K26" s="382"/>
      <c r="L26" s="421"/>
      <c r="M26" s="420">
        <f>M25-14</f>
        <v>44440</v>
      </c>
      <c r="N26" s="382"/>
      <c r="O26" s="421"/>
    </row>
    <row r="27" spans="1:16" x14ac:dyDescent="0.25">
      <c r="A27" s="379" t="s">
        <v>222</v>
      </c>
      <c r="B27" s="68"/>
      <c r="C27" s="68"/>
      <c r="D27" s="375">
        <f>(E4-E27)/7</f>
        <v>30.142857142857142</v>
      </c>
      <c r="E27" s="363">
        <f>E25-21</f>
        <v>44324</v>
      </c>
      <c r="F27" s="356"/>
      <c r="G27" s="362">
        <f>(H4-H27)/7</f>
        <v>19.428571428571427</v>
      </c>
      <c r="H27" s="363">
        <f>H18-14</f>
        <v>44399</v>
      </c>
      <c r="J27" s="420">
        <f>J25-21</f>
        <v>44387</v>
      </c>
      <c r="K27" s="363">
        <f>K18-14</f>
        <v>44411</v>
      </c>
      <c r="L27" s="356"/>
      <c r="M27" s="420">
        <f>M25-21</f>
        <v>44433</v>
      </c>
      <c r="N27" s="363">
        <f>N18-14</f>
        <v>44473</v>
      </c>
      <c r="O27" s="356"/>
    </row>
    <row r="28" spans="1:16" x14ac:dyDescent="0.25">
      <c r="A28" s="379" t="s">
        <v>223</v>
      </c>
      <c r="B28" s="68"/>
      <c r="C28" s="68"/>
      <c r="D28" s="375">
        <f>(E4-E28)/7</f>
        <v>29.142857142857142</v>
      </c>
      <c r="E28" s="363">
        <f>E25-14</f>
        <v>44331</v>
      </c>
      <c r="F28" s="356"/>
      <c r="G28" s="362">
        <f>(H4-H28)/7</f>
        <v>20.428571428571427</v>
      </c>
      <c r="H28" s="363">
        <f>H18-21</f>
        <v>44392</v>
      </c>
      <c r="J28" s="420">
        <f>J25-14</f>
        <v>44394</v>
      </c>
      <c r="K28" s="363">
        <f>K18-21</f>
        <v>44404</v>
      </c>
      <c r="L28" s="356"/>
      <c r="M28" s="420">
        <f>M25-14</f>
        <v>44440</v>
      </c>
      <c r="N28" s="363">
        <f>N18-21</f>
        <v>44466</v>
      </c>
      <c r="O28" s="356"/>
    </row>
    <row r="29" spans="1:16" x14ac:dyDescent="0.25">
      <c r="A29" s="379" t="s">
        <v>224</v>
      </c>
      <c r="B29" s="68"/>
      <c r="C29" s="68"/>
      <c r="D29" s="375">
        <f>(E4-E29)/7</f>
        <v>32.142857142857146</v>
      </c>
      <c r="E29" s="363">
        <f>E28-21</f>
        <v>44310</v>
      </c>
      <c r="F29" s="356"/>
      <c r="G29" s="362">
        <f>(H4-H29)/7</f>
        <v>23.428571428571427</v>
      </c>
      <c r="H29" s="363">
        <f>H28-21</f>
        <v>44371</v>
      </c>
      <c r="J29" s="420">
        <f>J28-21</f>
        <v>44373</v>
      </c>
      <c r="K29" s="363">
        <f>K28-21</f>
        <v>44383</v>
      </c>
      <c r="L29" s="356"/>
      <c r="M29" s="420">
        <f>M28-21</f>
        <v>44419</v>
      </c>
      <c r="N29" s="363">
        <f>N28-21</f>
        <v>44445</v>
      </c>
      <c r="O29" s="356"/>
    </row>
    <row r="30" spans="1:16" ht="15.75" thickBot="1" x14ac:dyDescent="0.3">
      <c r="A30" s="359" t="s">
        <v>221</v>
      </c>
      <c r="B30" s="419"/>
      <c r="C30" s="419"/>
      <c r="D30" s="376">
        <f>(E4-E30)/7</f>
        <v>33.571428571428569</v>
      </c>
      <c r="E30" s="370">
        <f>E25-45</f>
        <v>44300</v>
      </c>
      <c r="F30" s="356"/>
      <c r="G30" s="369">
        <f>(H4-H30)/7</f>
        <v>23.857142857142858</v>
      </c>
      <c r="H30" s="370">
        <f>H18-45</f>
        <v>44368</v>
      </c>
      <c r="J30" s="418">
        <f>J25-45</f>
        <v>44363</v>
      </c>
      <c r="K30" s="370">
        <f>K18-40</f>
        <v>44385</v>
      </c>
      <c r="L30" s="356"/>
      <c r="M30" s="418">
        <f>M25-45</f>
        <v>44409</v>
      </c>
      <c r="N30" s="370">
        <f>N18-40</f>
        <v>44447</v>
      </c>
      <c r="O30" s="356"/>
    </row>
  </sheetData>
  <mergeCells count="10">
    <mergeCell ref="D1:E1"/>
    <mergeCell ref="G1:H1"/>
    <mergeCell ref="D2:H2"/>
    <mergeCell ref="D3:H3"/>
    <mergeCell ref="B2:C2"/>
    <mergeCell ref="B3:C3"/>
    <mergeCell ref="J2:K2"/>
    <mergeCell ref="J3:K3"/>
    <mergeCell ref="M2:N2"/>
    <mergeCell ref="M3:N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041F-631D-457E-AA26-8C1584829A01}">
  <dimension ref="A1:L29"/>
  <sheetViews>
    <sheetView workbookViewId="0">
      <selection activeCell="H16" sqref="H16"/>
    </sheetView>
  </sheetViews>
  <sheetFormatPr defaultRowHeight="15" x14ac:dyDescent="0.25"/>
  <cols>
    <col min="1" max="1" width="27.140625" customWidth="1"/>
    <col min="2" max="2" width="14.42578125" style="1" customWidth="1"/>
    <col min="3" max="3" width="18.140625" style="1" bestFit="1" customWidth="1"/>
    <col min="4" max="4" width="1.7109375" style="1" customWidth="1"/>
    <col min="5" max="5" width="14.42578125" style="1" customWidth="1"/>
    <col min="6" max="6" width="19.5703125" style="1" bestFit="1" customWidth="1"/>
    <col min="8" max="8" width="28.28515625" bestFit="1" customWidth="1"/>
    <col min="9" max="9" width="18.7109375" bestFit="1" customWidth="1"/>
    <col min="10" max="10" width="12.42578125" customWidth="1"/>
    <col min="11" max="11" width="14.85546875" bestFit="1" customWidth="1"/>
    <col min="12" max="12" width="9.5703125" bestFit="1" customWidth="1"/>
  </cols>
  <sheetData>
    <row r="1" spans="1:12" ht="15.75" thickBot="1" x14ac:dyDescent="0.3">
      <c r="B1" s="480" t="s">
        <v>230</v>
      </c>
      <c r="C1" s="481"/>
      <c r="E1" s="480" t="s">
        <v>219</v>
      </c>
      <c r="F1" s="481"/>
      <c r="H1" s="402"/>
      <c r="I1" s="402"/>
      <c r="J1" s="402"/>
      <c r="K1" s="402"/>
      <c r="L1" s="402"/>
    </row>
    <row r="2" spans="1:12" x14ac:dyDescent="0.25">
      <c r="A2" s="360" t="s">
        <v>81</v>
      </c>
      <c r="B2" s="482">
        <v>44535</v>
      </c>
      <c r="C2" s="483"/>
      <c r="D2" s="483"/>
      <c r="E2" s="483"/>
      <c r="F2" s="484"/>
      <c r="H2" s="411" t="s">
        <v>238</v>
      </c>
      <c r="I2" s="403" t="s">
        <v>231</v>
      </c>
      <c r="J2" s="404" t="s">
        <v>52</v>
      </c>
      <c r="K2" s="403" t="s">
        <v>232</v>
      </c>
      <c r="L2" s="404" t="s">
        <v>52</v>
      </c>
    </row>
    <row r="3" spans="1:12" ht="15.75" thickBot="1" x14ac:dyDescent="0.3">
      <c r="A3" s="361" t="s">
        <v>229</v>
      </c>
      <c r="B3" s="485">
        <v>44523</v>
      </c>
      <c r="C3" s="486"/>
      <c r="D3" s="486"/>
      <c r="E3" s="486"/>
      <c r="F3" s="487"/>
      <c r="H3" s="412" t="s">
        <v>218</v>
      </c>
      <c r="I3" s="405">
        <v>27</v>
      </c>
      <c r="J3" s="406">
        <v>26</v>
      </c>
      <c r="K3" s="409" t="s">
        <v>237</v>
      </c>
      <c r="L3" s="406">
        <v>17</v>
      </c>
    </row>
    <row r="4" spans="1:12" ht="18.95" customHeight="1" x14ac:dyDescent="0.25">
      <c r="A4" s="414" t="s">
        <v>81</v>
      </c>
      <c r="B4" s="415"/>
      <c r="C4" s="416">
        <v>44535</v>
      </c>
      <c r="D4" s="416"/>
      <c r="E4" s="415"/>
      <c r="F4" s="416">
        <v>44535</v>
      </c>
      <c r="H4" s="412" t="s">
        <v>233</v>
      </c>
      <c r="I4" s="405">
        <v>17</v>
      </c>
      <c r="J4" s="406">
        <v>17</v>
      </c>
      <c r="K4" s="409" t="s">
        <v>234</v>
      </c>
      <c r="L4" s="406">
        <v>11</v>
      </c>
    </row>
    <row r="5" spans="1:12" ht="17.100000000000001" customHeight="1" thickBot="1" x14ac:dyDescent="0.3">
      <c r="A5" s="414" t="s">
        <v>3</v>
      </c>
      <c r="B5" s="417">
        <f>(C4-C5)/7</f>
        <v>1.7142857142857142</v>
      </c>
      <c r="C5" s="416">
        <f>C4-12</f>
        <v>44523</v>
      </c>
      <c r="D5" s="416"/>
      <c r="E5" s="417">
        <f>(F4-F5)/7</f>
        <v>1.7142857142857142</v>
      </c>
      <c r="F5" s="416">
        <f>F4-12</f>
        <v>44523</v>
      </c>
      <c r="H5" s="413" t="s">
        <v>240</v>
      </c>
      <c r="I5" s="407">
        <v>16</v>
      </c>
      <c r="J5" s="408">
        <v>16</v>
      </c>
      <c r="K5" s="410" t="s">
        <v>235</v>
      </c>
      <c r="L5" s="408">
        <v>10</v>
      </c>
    </row>
    <row r="6" spans="1:12" s="326" customFormat="1" ht="20.45" customHeight="1" x14ac:dyDescent="0.25">
      <c r="A6" s="377" t="s">
        <v>236</v>
      </c>
      <c r="B6" s="374">
        <f>(C4-C6)/7</f>
        <v>15.714285714285714</v>
      </c>
      <c r="C6" s="372">
        <f>SUM(C5-98)</f>
        <v>44425</v>
      </c>
      <c r="D6" s="373"/>
      <c r="E6" s="371">
        <f>(F4-F6)/7</f>
        <v>11</v>
      </c>
      <c r="F6" s="372">
        <f>SUM(F5-65)</f>
        <v>44458</v>
      </c>
    </row>
    <row r="7" spans="1:12" x14ac:dyDescent="0.25">
      <c r="A7" s="378" t="s">
        <v>66</v>
      </c>
      <c r="B7" s="375">
        <f>(C4-C7)/7</f>
        <v>16.142857142857142</v>
      </c>
      <c r="C7" s="363">
        <f>C6-3</f>
        <v>44422</v>
      </c>
      <c r="D7" s="356"/>
      <c r="E7" s="362">
        <f>(F4-F7)/7</f>
        <v>10.714285714285714</v>
      </c>
      <c r="F7" s="363">
        <f>F8</f>
        <v>44460</v>
      </c>
    </row>
    <row r="8" spans="1:12" x14ac:dyDescent="0.25">
      <c r="A8" s="379" t="s">
        <v>220</v>
      </c>
      <c r="B8" s="375">
        <f>(C4-C8)/7</f>
        <v>16.857142857142858</v>
      </c>
      <c r="C8" s="364">
        <f>C6-8</f>
        <v>44417</v>
      </c>
      <c r="D8" s="358"/>
      <c r="E8" s="362">
        <f>(F4-F8)/7</f>
        <v>10.714285714285714</v>
      </c>
      <c r="F8" s="364">
        <f>F4-75</f>
        <v>44460</v>
      </c>
    </row>
    <row r="9" spans="1:12" x14ac:dyDescent="0.25">
      <c r="A9" s="379" t="s">
        <v>228</v>
      </c>
      <c r="B9" s="383"/>
      <c r="C9" s="382"/>
      <c r="D9" s="356"/>
      <c r="E9" s="362">
        <f>(F4-F9)/7</f>
        <v>12.142857142857142</v>
      </c>
      <c r="F9" s="363">
        <f>F4-85</f>
        <v>44450</v>
      </c>
    </row>
    <row r="10" spans="1:12" x14ac:dyDescent="0.25">
      <c r="A10" s="379" t="s">
        <v>214</v>
      </c>
      <c r="B10" s="383"/>
      <c r="C10" s="382"/>
      <c r="D10" s="356"/>
      <c r="E10" s="362">
        <f>(F4-F10)/7</f>
        <v>12.857142857142858</v>
      </c>
      <c r="F10" s="363">
        <f>F4-90</f>
        <v>44445</v>
      </c>
    </row>
    <row r="11" spans="1:12" x14ac:dyDescent="0.25">
      <c r="A11" s="379" t="s">
        <v>213</v>
      </c>
      <c r="B11" s="383"/>
      <c r="C11" s="382"/>
      <c r="D11" s="356"/>
      <c r="E11" s="362">
        <f>(F4-F11)/7</f>
        <v>15.285714285714286</v>
      </c>
      <c r="F11" s="363">
        <f>F4-107</f>
        <v>44428</v>
      </c>
    </row>
    <row r="12" spans="1:12" x14ac:dyDescent="0.25">
      <c r="A12" s="379" t="s">
        <v>227</v>
      </c>
      <c r="B12" s="383"/>
      <c r="C12" s="382"/>
      <c r="D12" s="356"/>
      <c r="E12" s="362">
        <f>(F4-F12)/7</f>
        <v>17.142857142857142</v>
      </c>
      <c r="F12" s="363">
        <f>F4-120</f>
        <v>44415</v>
      </c>
    </row>
    <row r="13" spans="1:12" hidden="1" x14ac:dyDescent="0.25">
      <c r="A13" s="379"/>
      <c r="B13" s="384"/>
      <c r="C13" s="385"/>
      <c r="E13" s="365"/>
      <c r="F13" s="366"/>
    </row>
    <row r="14" spans="1:12" x14ac:dyDescent="0.25">
      <c r="A14" s="379" t="s">
        <v>187</v>
      </c>
      <c r="B14" s="384"/>
      <c r="C14" s="385"/>
      <c r="E14" s="362">
        <f>(F4-F14)/7</f>
        <v>15.142857142857142</v>
      </c>
      <c r="F14" s="363">
        <f>F9-21</f>
        <v>44429</v>
      </c>
    </row>
    <row r="15" spans="1:12" x14ac:dyDescent="0.25">
      <c r="A15" s="379" t="s">
        <v>239</v>
      </c>
      <c r="B15" s="384"/>
      <c r="C15" s="385"/>
      <c r="E15" s="362">
        <f>(F4-F15)/7</f>
        <v>17.142857142857142</v>
      </c>
      <c r="F15" s="363">
        <f>F14-14</f>
        <v>44415</v>
      </c>
    </row>
    <row r="16" spans="1:12" x14ac:dyDescent="0.25">
      <c r="A16" s="378" t="s">
        <v>242</v>
      </c>
      <c r="B16" s="386"/>
      <c r="C16" s="382"/>
      <c r="D16" s="356"/>
      <c r="E16" s="367">
        <f>(F4-F16)/7</f>
        <v>16.428571428571427</v>
      </c>
      <c r="F16" s="363">
        <f>F4-115</f>
        <v>44420</v>
      </c>
    </row>
    <row r="17" spans="1:6" ht="90" x14ac:dyDescent="0.25">
      <c r="A17" s="378" t="s">
        <v>241</v>
      </c>
      <c r="B17" s="383"/>
      <c r="C17" s="382"/>
      <c r="D17" s="356"/>
      <c r="E17" s="362">
        <f>(F4-F17)/7</f>
        <v>17.428571428571427</v>
      </c>
      <c r="F17" s="368">
        <f>F16-7</f>
        <v>44413</v>
      </c>
    </row>
    <row r="18" spans="1:6" x14ac:dyDescent="0.25">
      <c r="A18" s="379" t="s">
        <v>217</v>
      </c>
      <c r="B18" s="375">
        <f>(C4-C18)/7</f>
        <v>17.857142857142858</v>
      </c>
      <c r="C18" s="368">
        <f>C8-7</f>
        <v>44410</v>
      </c>
      <c r="D18" s="357"/>
      <c r="E18" s="380"/>
      <c r="F18" s="381"/>
    </row>
    <row r="19" spans="1:6" x14ac:dyDescent="0.25">
      <c r="A19" s="379" t="s">
        <v>214</v>
      </c>
      <c r="B19" s="375">
        <f>(C4-C19)/7</f>
        <v>18.857142857142858</v>
      </c>
      <c r="C19" s="363">
        <f>C18-7</f>
        <v>44403</v>
      </c>
      <c r="D19" s="356"/>
      <c r="E19" s="380"/>
      <c r="F19" s="382"/>
    </row>
    <row r="20" spans="1:6" x14ac:dyDescent="0.25">
      <c r="A20" s="379" t="s">
        <v>213</v>
      </c>
      <c r="B20" s="375">
        <f>(C4-C20)/7</f>
        <v>23.857142857142858</v>
      </c>
      <c r="C20" s="363">
        <f>C19-35</f>
        <v>44368</v>
      </c>
      <c r="D20" s="356"/>
      <c r="E20" s="380"/>
      <c r="F20" s="382"/>
    </row>
    <row r="21" spans="1:6" x14ac:dyDescent="0.25">
      <c r="A21" s="379" t="s">
        <v>215</v>
      </c>
      <c r="B21" s="375">
        <f>(C4-C21)/7</f>
        <v>25.857142857142858</v>
      </c>
      <c r="C21" s="363">
        <f>C20-14</f>
        <v>44354</v>
      </c>
      <c r="D21" s="356"/>
      <c r="E21" s="380"/>
      <c r="F21" s="382"/>
    </row>
    <row r="22" spans="1:6" x14ac:dyDescent="0.25">
      <c r="A22" s="379" t="s">
        <v>187</v>
      </c>
      <c r="B22" s="375"/>
      <c r="C22" s="363">
        <f>C19-21</f>
        <v>44382</v>
      </c>
      <c r="D22" s="356"/>
      <c r="E22" s="380"/>
      <c r="F22" s="382"/>
    </row>
    <row r="23" spans="1:6" x14ac:dyDescent="0.25">
      <c r="A23" s="379" t="s">
        <v>225</v>
      </c>
      <c r="B23" s="375"/>
      <c r="C23" s="363">
        <f>C20-35</f>
        <v>44333</v>
      </c>
      <c r="D23" s="356"/>
      <c r="E23" s="380"/>
      <c r="F23" s="382"/>
    </row>
    <row r="24" spans="1:6" x14ac:dyDescent="0.25">
      <c r="A24" s="379" t="s">
        <v>218</v>
      </c>
      <c r="B24" s="375">
        <f>(C4-C24)/7</f>
        <v>26.857142857142858</v>
      </c>
      <c r="C24" s="363">
        <f>C21-7</f>
        <v>44347</v>
      </c>
      <c r="D24" s="356"/>
      <c r="E24" s="380"/>
      <c r="F24" s="382"/>
    </row>
    <row r="25" spans="1:6" x14ac:dyDescent="0.25">
      <c r="A25" s="379" t="s">
        <v>226</v>
      </c>
      <c r="B25" s="375">
        <f>(C4-C25)/7</f>
        <v>28.857142857142858</v>
      </c>
      <c r="C25" s="363">
        <f>C24-14</f>
        <v>44333</v>
      </c>
      <c r="D25" s="356"/>
      <c r="E25" s="380"/>
      <c r="F25" s="382"/>
    </row>
    <row r="26" spans="1:6" x14ac:dyDescent="0.25">
      <c r="A26" s="379" t="s">
        <v>222</v>
      </c>
      <c r="B26" s="375">
        <f>(C4-C26)/7</f>
        <v>29.857142857142858</v>
      </c>
      <c r="C26" s="363">
        <f>C24-21</f>
        <v>44326</v>
      </c>
      <c r="D26" s="356"/>
      <c r="E26" s="362">
        <f>(F4-F26)/7</f>
        <v>19.428571428571427</v>
      </c>
      <c r="F26" s="363">
        <f>F17-14</f>
        <v>44399</v>
      </c>
    </row>
    <row r="27" spans="1:6" x14ac:dyDescent="0.25">
      <c r="A27" s="379" t="s">
        <v>223</v>
      </c>
      <c r="B27" s="375">
        <f>(C4-C27)/7</f>
        <v>28.857142857142858</v>
      </c>
      <c r="C27" s="363">
        <f>C24-14</f>
        <v>44333</v>
      </c>
      <c r="D27" s="356"/>
      <c r="E27" s="362">
        <f>(F4-F27)/7</f>
        <v>20.428571428571427</v>
      </c>
      <c r="F27" s="363">
        <f>F17-21</f>
        <v>44392</v>
      </c>
    </row>
    <row r="28" spans="1:6" x14ac:dyDescent="0.25">
      <c r="A28" s="379" t="s">
        <v>224</v>
      </c>
      <c r="B28" s="375">
        <f>(C4-C28)/7</f>
        <v>31.857142857142858</v>
      </c>
      <c r="C28" s="363">
        <f>C27-21</f>
        <v>44312</v>
      </c>
      <c r="D28" s="356"/>
      <c r="E28" s="362">
        <f>(F4-F28)/7</f>
        <v>23.428571428571427</v>
      </c>
      <c r="F28" s="363">
        <f>F27-21</f>
        <v>44371</v>
      </c>
    </row>
    <row r="29" spans="1:6" ht="15.75" thickBot="1" x14ac:dyDescent="0.3">
      <c r="A29" s="359" t="s">
        <v>221</v>
      </c>
      <c r="B29" s="376">
        <f>(C4-C29)/7</f>
        <v>33.285714285714285</v>
      </c>
      <c r="C29" s="370">
        <f>C24-45</f>
        <v>44302</v>
      </c>
      <c r="D29" s="356"/>
      <c r="E29" s="369">
        <f>(F4-F29)/7</f>
        <v>23.857142857142858</v>
      </c>
      <c r="F29" s="370">
        <f>F17-45</f>
        <v>44368</v>
      </c>
    </row>
  </sheetData>
  <mergeCells count="4">
    <mergeCell ref="B2:F2"/>
    <mergeCell ref="B3:F3"/>
    <mergeCell ref="B1:C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FE9B-1EF6-43F3-A59C-8205DC9D99AC}">
  <dimension ref="A1:S61"/>
  <sheetViews>
    <sheetView zoomScale="70" zoomScaleNormal="70" workbookViewId="0">
      <selection activeCell="H31" sqref="H31"/>
    </sheetView>
  </sheetViews>
  <sheetFormatPr defaultRowHeight="15" x14ac:dyDescent="0.25"/>
  <cols>
    <col min="1" max="1" width="8.7109375" style="1"/>
    <col min="2" max="2" width="48.140625" style="1" hidden="1" customWidth="1"/>
    <col min="3" max="3" width="35.7109375" style="1" hidden="1" customWidth="1"/>
    <col min="4" max="4" width="1.42578125" style="1" customWidth="1"/>
    <col min="5" max="5" width="47.42578125" style="1" customWidth="1"/>
    <col min="6" max="6" width="24.42578125" style="1" customWidth="1"/>
    <col min="7" max="7" width="5.85546875" style="251" customWidth="1"/>
    <col min="8" max="8" width="10.140625" style="251" customWidth="1"/>
    <col min="9" max="9" width="24.42578125" style="1" customWidth="1"/>
    <col min="10" max="10" width="24.42578125" style="387" customWidth="1"/>
    <col min="11" max="16" width="24.42578125" style="1" customWidth="1"/>
    <col min="17" max="17" width="7.140625" style="24" hidden="1" customWidth="1"/>
    <col min="18" max="18" width="17.5703125" style="1" hidden="1" customWidth="1"/>
    <col min="19" max="19" width="0" hidden="1" customWidth="1"/>
  </cols>
  <sheetData>
    <row r="1" spans="1:19" ht="15.75" thickBot="1" x14ac:dyDescent="0.3">
      <c r="A1" s="1" t="s">
        <v>65</v>
      </c>
      <c r="B1" s="250" t="s">
        <v>52</v>
      </c>
      <c r="C1" s="250" t="s">
        <v>53</v>
      </c>
      <c r="F1" s="1" t="s">
        <v>56</v>
      </c>
      <c r="I1" s="1" t="s">
        <v>88</v>
      </c>
      <c r="K1" s="1" t="s">
        <v>89</v>
      </c>
      <c r="L1" s="1" t="s">
        <v>175</v>
      </c>
      <c r="M1" s="1" t="s">
        <v>176</v>
      </c>
      <c r="N1" s="1" t="s">
        <v>177</v>
      </c>
      <c r="O1" s="1" t="s">
        <v>178</v>
      </c>
      <c r="P1" s="1" t="s">
        <v>179</v>
      </c>
      <c r="R1" s="1" t="s">
        <v>57</v>
      </c>
    </row>
    <row r="2" spans="1:19" x14ac:dyDescent="0.25">
      <c r="A2" s="248">
        <v>0</v>
      </c>
      <c r="B2" s="248" t="s">
        <v>81</v>
      </c>
      <c r="C2" s="246" t="s">
        <v>81</v>
      </c>
      <c r="D2" s="44"/>
      <c r="E2" s="243" t="s">
        <v>2</v>
      </c>
      <c r="F2" s="25">
        <v>44413</v>
      </c>
      <c r="G2" s="252"/>
      <c r="H2" s="252"/>
      <c r="I2" s="25">
        <v>44474</v>
      </c>
      <c r="J2" s="388"/>
      <c r="K2" s="25">
        <v>44535</v>
      </c>
      <c r="L2" s="25">
        <v>44597</v>
      </c>
      <c r="M2" s="25">
        <v>44656</v>
      </c>
      <c r="N2" s="25">
        <v>44717</v>
      </c>
      <c r="O2" s="25">
        <v>44778</v>
      </c>
      <c r="P2" s="25">
        <v>44839</v>
      </c>
      <c r="Q2" s="26"/>
      <c r="R2" s="25">
        <v>44413</v>
      </c>
      <c r="S2" s="20"/>
    </row>
    <row r="3" spans="1:19" x14ac:dyDescent="0.25">
      <c r="A3" s="248">
        <v>1</v>
      </c>
      <c r="B3" s="52" t="s">
        <v>3</v>
      </c>
      <c r="C3" s="246"/>
      <c r="D3" s="45"/>
      <c r="E3" s="493" t="s">
        <v>40</v>
      </c>
      <c r="F3" s="27">
        <f>F2-10</f>
        <v>44403</v>
      </c>
      <c r="G3" s="253"/>
      <c r="H3" s="253"/>
      <c r="I3" s="27">
        <f t="shared" ref="I3:P3" si="0">I2-10</f>
        <v>44464</v>
      </c>
      <c r="J3" s="389"/>
      <c r="K3" s="27">
        <f t="shared" si="0"/>
        <v>44525</v>
      </c>
      <c r="L3" s="27">
        <f t="shared" si="0"/>
        <v>44587</v>
      </c>
      <c r="M3" s="27">
        <f t="shared" si="0"/>
        <v>44646</v>
      </c>
      <c r="N3" s="27">
        <f t="shared" si="0"/>
        <v>44707</v>
      </c>
      <c r="O3" s="27">
        <f t="shared" si="0"/>
        <v>44768</v>
      </c>
      <c r="P3" s="27">
        <f t="shared" si="0"/>
        <v>44829</v>
      </c>
      <c r="Q3" s="26">
        <f>(F2-F3)/7</f>
        <v>1.4285714285714286</v>
      </c>
      <c r="R3" s="248"/>
      <c r="S3" s="20"/>
    </row>
    <row r="4" spans="1:19" x14ac:dyDescent="0.25">
      <c r="A4" s="248">
        <v>2</v>
      </c>
      <c r="B4" s="248"/>
      <c r="C4" s="51" t="s">
        <v>3</v>
      </c>
      <c r="D4" s="45"/>
      <c r="E4" s="493"/>
      <c r="F4" s="25"/>
      <c r="G4" s="252"/>
      <c r="H4" s="252"/>
      <c r="I4" s="25"/>
      <c r="J4" s="388"/>
      <c r="K4" s="25"/>
      <c r="L4" s="25"/>
      <c r="M4" s="25"/>
      <c r="N4" s="25"/>
      <c r="O4" s="25"/>
      <c r="P4" s="25"/>
      <c r="Q4" s="26"/>
      <c r="R4" s="27">
        <f>R2-14</f>
        <v>44399</v>
      </c>
      <c r="S4" s="20">
        <f>(R2-R4)/7</f>
        <v>2</v>
      </c>
    </row>
    <row r="5" spans="1:19" x14ac:dyDescent="0.25">
      <c r="A5" s="248">
        <v>3</v>
      </c>
      <c r="B5" s="248"/>
      <c r="C5" s="246"/>
      <c r="D5" s="45"/>
      <c r="E5" s="243"/>
      <c r="F5" s="25"/>
      <c r="G5" s="252"/>
      <c r="H5" s="252"/>
      <c r="I5" s="25"/>
      <c r="J5" s="388"/>
      <c r="K5" s="25"/>
      <c r="L5" s="25"/>
      <c r="M5" s="25"/>
      <c r="N5" s="25"/>
      <c r="O5" s="25"/>
      <c r="P5" s="25"/>
      <c r="Q5" s="26"/>
      <c r="R5" s="25"/>
      <c r="S5" s="20"/>
    </row>
    <row r="6" spans="1:19" x14ac:dyDescent="0.25">
      <c r="A6" s="248">
        <v>4</v>
      </c>
      <c r="B6" s="248"/>
      <c r="C6" s="246"/>
      <c r="D6" s="45"/>
      <c r="E6" s="243"/>
      <c r="F6" s="25"/>
      <c r="G6" s="252"/>
      <c r="H6" s="252"/>
      <c r="I6" s="25"/>
      <c r="J6" s="388"/>
      <c r="K6" s="25"/>
      <c r="L6" s="25"/>
      <c r="M6" s="25"/>
      <c r="N6" s="25"/>
      <c r="O6" s="25"/>
      <c r="P6" s="25"/>
      <c r="Q6" s="26"/>
      <c r="R6" s="25"/>
      <c r="S6" s="20"/>
    </row>
    <row r="7" spans="1:19" x14ac:dyDescent="0.25">
      <c r="A7" s="248">
        <v>5</v>
      </c>
      <c r="B7" s="248"/>
      <c r="C7" s="246"/>
      <c r="D7" s="45"/>
      <c r="E7" s="243"/>
      <c r="F7" s="25"/>
      <c r="G7" s="252"/>
      <c r="H7" s="252"/>
      <c r="I7" s="25"/>
      <c r="J7" s="388"/>
      <c r="K7" s="25"/>
      <c r="L7" s="25"/>
      <c r="M7" s="25"/>
      <c r="N7" s="25"/>
      <c r="O7" s="25"/>
      <c r="P7" s="25"/>
      <c r="Q7" s="26"/>
      <c r="R7" s="25"/>
      <c r="S7" s="20"/>
    </row>
    <row r="8" spans="1:19" x14ac:dyDescent="0.25">
      <c r="A8" s="248">
        <v>6</v>
      </c>
      <c r="B8" s="248"/>
      <c r="C8" s="246"/>
      <c r="D8" s="45"/>
      <c r="E8" s="243"/>
      <c r="F8" s="25"/>
      <c r="G8" s="252"/>
      <c r="H8" s="252"/>
      <c r="I8" s="25"/>
      <c r="J8" s="388"/>
      <c r="K8" s="25"/>
      <c r="L8" s="25"/>
      <c r="M8" s="25"/>
      <c r="N8" s="25"/>
      <c r="O8" s="25"/>
      <c r="P8" s="25"/>
      <c r="Q8" s="26"/>
      <c r="R8" s="25"/>
      <c r="S8" s="20"/>
    </row>
    <row r="9" spans="1:19" x14ac:dyDescent="0.25">
      <c r="A9" s="248">
        <v>7</v>
      </c>
      <c r="B9" s="248"/>
      <c r="C9" s="246"/>
      <c r="D9" s="45"/>
      <c r="E9" s="243"/>
      <c r="F9" s="25"/>
      <c r="G9" s="252"/>
      <c r="H9" s="252"/>
      <c r="I9" s="25"/>
      <c r="J9" s="388"/>
      <c r="K9" s="25"/>
      <c r="L9" s="25"/>
      <c r="M9" s="25"/>
      <c r="N9" s="25"/>
      <c r="O9" s="25"/>
      <c r="P9" s="25"/>
      <c r="Q9" s="26"/>
      <c r="R9" s="25"/>
      <c r="S9" s="20"/>
    </row>
    <row r="10" spans="1:19" x14ac:dyDescent="0.25">
      <c r="A10" s="248">
        <v>8</v>
      </c>
      <c r="B10" s="7" t="s">
        <v>82</v>
      </c>
      <c r="C10" s="246"/>
      <c r="D10" s="45"/>
      <c r="E10" s="243" t="s">
        <v>41</v>
      </c>
      <c r="F10" s="25">
        <f>F3-45</f>
        <v>44358</v>
      </c>
      <c r="G10" s="252">
        <f>F3-F10</f>
        <v>45</v>
      </c>
      <c r="H10" s="252"/>
      <c r="I10" s="25">
        <f t="shared" ref="I10:P10" si="1">I3-45</f>
        <v>44419</v>
      </c>
      <c r="J10" s="388"/>
      <c r="K10" s="25">
        <f t="shared" si="1"/>
        <v>44480</v>
      </c>
      <c r="L10" s="25">
        <f t="shared" si="1"/>
        <v>44542</v>
      </c>
      <c r="M10" s="25">
        <f t="shared" si="1"/>
        <v>44601</v>
      </c>
      <c r="N10" s="25">
        <f t="shared" si="1"/>
        <v>44662</v>
      </c>
      <c r="O10" s="25">
        <f t="shared" si="1"/>
        <v>44723</v>
      </c>
      <c r="P10" s="25">
        <f t="shared" si="1"/>
        <v>44784</v>
      </c>
      <c r="Q10" s="26">
        <f>(F2-F10)/7</f>
        <v>7.8571428571428568</v>
      </c>
      <c r="R10" s="248"/>
      <c r="S10" s="20"/>
    </row>
    <row r="11" spans="1:19" ht="60" x14ac:dyDescent="0.25">
      <c r="A11" s="248">
        <v>9</v>
      </c>
      <c r="C11" s="246"/>
      <c r="D11" s="45"/>
      <c r="E11" s="41" t="s">
        <v>80</v>
      </c>
      <c r="F11" s="25">
        <f>F10-10</f>
        <v>44348</v>
      </c>
      <c r="G11" s="252"/>
      <c r="H11" s="252"/>
      <c r="I11" s="25">
        <f t="shared" ref="I11:P11" si="2">I10-10</f>
        <v>44409</v>
      </c>
      <c r="J11" s="388"/>
      <c r="K11" s="25">
        <f t="shared" si="2"/>
        <v>44470</v>
      </c>
      <c r="L11" s="25">
        <f t="shared" si="2"/>
        <v>44532</v>
      </c>
      <c r="M11" s="25">
        <f t="shared" si="2"/>
        <v>44591</v>
      </c>
      <c r="N11" s="25">
        <f t="shared" si="2"/>
        <v>44652</v>
      </c>
      <c r="O11" s="25">
        <f t="shared" si="2"/>
        <v>44713</v>
      </c>
      <c r="P11" s="25">
        <f t="shared" si="2"/>
        <v>44774</v>
      </c>
      <c r="Q11" s="26">
        <f>(F2-F11)/7</f>
        <v>9.2857142857142865</v>
      </c>
      <c r="R11" s="248"/>
      <c r="S11" s="20"/>
    </row>
    <row r="12" spans="1:19" ht="32.450000000000003" customHeight="1" x14ac:dyDescent="0.25">
      <c r="A12" s="248">
        <v>10</v>
      </c>
      <c r="B12" s="249" t="s">
        <v>83</v>
      </c>
      <c r="C12" s="246"/>
      <c r="D12" s="45"/>
      <c r="E12" s="243"/>
      <c r="F12" s="25"/>
      <c r="G12" s="252"/>
      <c r="H12" s="252"/>
      <c r="I12" s="25"/>
      <c r="J12" s="388"/>
      <c r="K12" s="25"/>
      <c r="L12" s="25"/>
      <c r="M12" s="25"/>
      <c r="N12" s="25"/>
      <c r="O12" s="25"/>
      <c r="P12" s="25"/>
      <c r="Q12" s="26"/>
      <c r="R12" s="248"/>
      <c r="S12" s="20"/>
    </row>
    <row r="13" spans="1:19" ht="30" x14ac:dyDescent="0.25">
      <c r="A13" s="248">
        <v>11</v>
      </c>
      <c r="B13" s="7" t="s">
        <v>42</v>
      </c>
      <c r="C13" s="246"/>
      <c r="D13" s="45"/>
      <c r="E13" s="41" t="s">
        <v>188</v>
      </c>
      <c r="F13" s="25">
        <f>F3-70</f>
        <v>44333</v>
      </c>
      <c r="G13" s="252">
        <f>F3-F13</f>
        <v>70</v>
      </c>
      <c r="H13" s="252"/>
      <c r="I13" s="25">
        <f t="shared" ref="I13:P13" si="3">I3-70</f>
        <v>44394</v>
      </c>
      <c r="J13" s="388">
        <f>(K2-K13)/7</f>
        <v>11.428571428571429</v>
      </c>
      <c r="K13" s="25">
        <f t="shared" si="3"/>
        <v>44455</v>
      </c>
      <c r="L13" s="25">
        <f t="shared" si="3"/>
        <v>44517</v>
      </c>
      <c r="M13" s="25">
        <f t="shared" si="3"/>
        <v>44576</v>
      </c>
      <c r="N13" s="25">
        <f t="shared" si="3"/>
        <v>44637</v>
      </c>
      <c r="O13" s="25">
        <f t="shared" si="3"/>
        <v>44698</v>
      </c>
      <c r="P13" s="25">
        <f t="shared" si="3"/>
        <v>44759</v>
      </c>
      <c r="Q13" s="26">
        <f>(F2-F13)/7</f>
        <v>11.428571428571429</v>
      </c>
      <c r="R13" s="248"/>
      <c r="S13" s="20"/>
    </row>
    <row r="14" spans="1:19" ht="30" x14ac:dyDescent="0.25">
      <c r="A14" s="248">
        <v>12</v>
      </c>
      <c r="B14" s="54" t="s">
        <v>90</v>
      </c>
      <c r="C14" s="246"/>
      <c r="D14" s="45"/>
      <c r="E14" s="243"/>
      <c r="F14" s="25"/>
      <c r="G14" s="252"/>
      <c r="H14" s="252"/>
      <c r="I14" s="25"/>
      <c r="J14" s="388"/>
      <c r="K14" s="25"/>
      <c r="L14" s="25"/>
      <c r="M14" s="25"/>
      <c r="N14" s="25"/>
      <c r="O14" s="25"/>
      <c r="P14" s="25"/>
      <c r="Q14" s="26"/>
      <c r="R14" s="248"/>
      <c r="S14" s="20"/>
    </row>
    <row r="15" spans="1:19" x14ac:dyDescent="0.25">
      <c r="A15" s="248">
        <v>13</v>
      </c>
      <c r="B15" s="248" t="s">
        <v>58</v>
      </c>
      <c r="C15" s="246"/>
      <c r="D15" s="45"/>
      <c r="E15" s="243" t="s">
        <v>58</v>
      </c>
      <c r="F15" s="25">
        <f>F13-10</f>
        <v>44323</v>
      </c>
      <c r="G15" s="252"/>
      <c r="H15" s="252"/>
      <c r="I15" s="25">
        <f t="shared" ref="I15:P15" si="4">I13-10</f>
        <v>44384</v>
      </c>
      <c r="J15" s="388">
        <f>(K2-K15)/7</f>
        <v>12.857142857142858</v>
      </c>
      <c r="K15" s="25">
        <f t="shared" si="4"/>
        <v>44445</v>
      </c>
      <c r="L15" s="25">
        <f t="shared" si="4"/>
        <v>44507</v>
      </c>
      <c r="M15" s="25">
        <f t="shared" si="4"/>
        <v>44566</v>
      </c>
      <c r="N15" s="25">
        <f t="shared" si="4"/>
        <v>44627</v>
      </c>
      <c r="O15" s="25">
        <f t="shared" si="4"/>
        <v>44688</v>
      </c>
      <c r="P15" s="25">
        <f t="shared" si="4"/>
        <v>44749</v>
      </c>
      <c r="Q15" s="26">
        <f>(F2-F15)/7</f>
        <v>12.857142857142858</v>
      </c>
      <c r="R15" s="248"/>
      <c r="S15" s="20"/>
    </row>
    <row r="16" spans="1:19" s="277" customFormat="1" ht="30" x14ac:dyDescent="0.25">
      <c r="A16" s="12">
        <v>14</v>
      </c>
      <c r="B16" s="12" t="s">
        <v>59</v>
      </c>
      <c r="C16" s="273"/>
      <c r="D16" s="274"/>
      <c r="E16" s="275" t="s">
        <v>186</v>
      </c>
      <c r="F16" s="28">
        <f>F15-5</f>
        <v>44318</v>
      </c>
      <c r="G16" s="256">
        <f>F16-F22</f>
        <v>14</v>
      </c>
      <c r="H16" s="256"/>
      <c r="I16" s="28">
        <f t="shared" ref="I16:P16" si="5">I15-5</f>
        <v>44379</v>
      </c>
      <c r="J16" s="390"/>
      <c r="K16" s="28">
        <f t="shared" si="5"/>
        <v>44440</v>
      </c>
      <c r="L16" s="28">
        <f t="shared" si="5"/>
        <v>44502</v>
      </c>
      <c r="M16" s="28">
        <f t="shared" si="5"/>
        <v>44561</v>
      </c>
      <c r="N16" s="28">
        <f t="shared" si="5"/>
        <v>44622</v>
      </c>
      <c r="O16" s="28">
        <f t="shared" si="5"/>
        <v>44683</v>
      </c>
      <c r="P16" s="28">
        <f t="shared" si="5"/>
        <v>44744</v>
      </c>
      <c r="Q16" s="29">
        <f>(F2-F16)/7</f>
        <v>13.571428571428571</v>
      </c>
      <c r="R16" s="12"/>
      <c r="S16" s="276"/>
    </row>
    <row r="17" spans="1:19" ht="30" x14ac:dyDescent="0.25">
      <c r="A17" s="248">
        <v>15</v>
      </c>
      <c r="B17" s="248" t="s">
        <v>51</v>
      </c>
      <c r="C17" s="246"/>
      <c r="D17" s="45"/>
      <c r="E17" s="41" t="s">
        <v>192</v>
      </c>
      <c r="F17" s="25">
        <f>F16-10</f>
        <v>44308</v>
      </c>
      <c r="G17" s="252"/>
      <c r="H17" s="252"/>
      <c r="I17" s="25">
        <f t="shared" ref="I17:P17" si="6">I16-10</f>
        <v>44369</v>
      </c>
      <c r="J17" s="388"/>
      <c r="K17" s="25">
        <f t="shared" si="6"/>
        <v>44430</v>
      </c>
      <c r="L17" s="25">
        <f t="shared" si="6"/>
        <v>44492</v>
      </c>
      <c r="M17" s="25">
        <f t="shared" si="6"/>
        <v>44551</v>
      </c>
      <c r="N17" s="25">
        <f t="shared" si="6"/>
        <v>44612</v>
      </c>
      <c r="O17" s="25">
        <f t="shared" si="6"/>
        <v>44673</v>
      </c>
      <c r="P17" s="25">
        <f t="shared" si="6"/>
        <v>44734</v>
      </c>
      <c r="Q17" s="26">
        <f>(F2-F17)/7</f>
        <v>15</v>
      </c>
      <c r="R17" s="248"/>
      <c r="S17" s="20"/>
    </row>
    <row r="18" spans="1:19" x14ac:dyDescent="0.25">
      <c r="A18" s="248"/>
      <c r="B18" s="248"/>
      <c r="C18" s="246"/>
      <c r="D18" s="45"/>
      <c r="E18" s="243" t="s">
        <v>187</v>
      </c>
      <c r="F18" s="25">
        <f>F16-14</f>
        <v>44304</v>
      </c>
      <c r="G18" s="252"/>
      <c r="H18" s="252"/>
      <c r="I18" s="25">
        <f t="shared" ref="I18:P18" si="7">I16-14</f>
        <v>44365</v>
      </c>
      <c r="J18" s="388"/>
      <c r="K18" s="25">
        <f t="shared" si="7"/>
        <v>44426</v>
      </c>
      <c r="L18" s="25">
        <f t="shared" si="7"/>
        <v>44488</v>
      </c>
      <c r="M18" s="25">
        <f t="shared" si="7"/>
        <v>44547</v>
      </c>
      <c r="N18" s="25">
        <f t="shared" si="7"/>
        <v>44608</v>
      </c>
      <c r="O18" s="25">
        <f t="shared" si="7"/>
        <v>44669</v>
      </c>
      <c r="P18" s="25">
        <f t="shared" si="7"/>
        <v>44730</v>
      </c>
      <c r="Q18" s="26"/>
      <c r="R18" s="248"/>
      <c r="S18" s="20"/>
    </row>
    <row r="19" spans="1:19" ht="60" x14ac:dyDescent="0.25">
      <c r="A19" s="488">
        <v>16</v>
      </c>
      <c r="B19" s="7" t="s">
        <v>69</v>
      </c>
      <c r="C19" s="53" t="s">
        <v>84</v>
      </c>
      <c r="D19" s="46"/>
      <c r="E19" s="41" t="s">
        <v>189</v>
      </c>
      <c r="F19" s="33">
        <f>F3-100</f>
        <v>44303</v>
      </c>
      <c r="G19" s="254">
        <f>F3-F19</f>
        <v>100</v>
      </c>
      <c r="H19" s="254"/>
      <c r="I19" s="33">
        <f t="shared" ref="I19:P19" si="8">I3-100</f>
        <v>44364</v>
      </c>
      <c r="J19" s="391"/>
      <c r="K19" s="33">
        <f t="shared" si="8"/>
        <v>44425</v>
      </c>
      <c r="L19" s="33">
        <f t="shared" si="8"/>
        <v>44487</v>
      </c>
      <c r="M19" s="33">
        <f t="shared" si="8"/>
        <v>44546</v>
      </c>
      <c r="N19" s="33">
        <f t="shared" si="8"/>
        <v>44607</v>
      </c>
      <c r="O19" s="33">
        <f t="shared" si="8"/>
        <v>44668</v>
      </c>
      <c r="P19" s="33">
        <f t="shared" si="8"/>
        <v>44729</v>
      </c>
      <c r="Q19" s="34">
        <f>(F2-F19)/7</f>
        <v>15.714285714285714</v>
      </c>
      <c r="R19" s="248"/>
      <c r="S19" s="20">
        <f>(R2-R20)/7</f>
        <v>15.714285714285714</v>
      </c>
    </row>
    <row r="20" spans="1:19" ht="30" x14ac:dyDescent="0.25">
      <c r="A20" s="488"/>
      <c r="B20" s="249" t="s">
        <v>70</v>
      </c>
      <c r="C20" s="245" t="s">
        <v>66</v>
      </c>
      <c r="D20" s="46"/>
      <c r="E20" s="243" t="s">
        <v>68</v>
      </c>
      <c r="F20" s="35"/>
      <c r="G20" s="255"/>
      <c r="H20" s="255"/>
      <c r="I20" s="35"/>
      <c r="J20" s="392"/>
      <c r="K20" s="35"/>
      <c r="L20" s="35"/>
      <c r="M20" s="35"/>
      <c r="N20" s="35"/>
      <c r="O20" s="35"/>
      <c r="P20" s="35"/>
      <c r="Q20" s="26"/>
      <c r="R20" s="33">
        <f>R4-96</f>
        <v>44303</v>
      </c>
      <c r="S20" s="20"/>
    </row>
    <row r="21" spans="1:19" ht="18.95" hidden="1" customHeight="1" x14ac:dyDescent="0.25">
      <c r="A21" s="488"/>
      <c r="C21" s="245"/>
      <c r="D21" s="46"/>
      <c r="E21" s="41" t="s">
        <v>70</v>
      </c>
      <c r="F21" s="25">
        <f>F19</f>
        <v>44303</v>
      </c>
      <c r="G21" s="252"/>
      <c r="H21" s="252"/>
      <c r="I21" s="25">
        <f t="shared" ref="I21:P21" si="9">I19</f>
        <v>44364</v>
      </c>
      <c r="J21" s="388"/>
      <c r="K21" s="25">
        <f t="shared" si="9"/>
        <v>44425</v>
      </c>
      <c r="L21" s="25">
        <f t="shared" si="9"/>
        <v>44487</v>
      </c>
      <c r="M21" s="25">
        <f t="shared" si="9"/>
        <v>44546</v>
      </c>
      <c r="N21" s="25">
        <f t="shared" si="9"/>
        <v>44607</v>
      </c>
      <c r="O21" s="25">
        <f t="shared" si="9"/>
        <v>44668</v>
      </c>
      <c r="P21" s="25">
        <f t="shared" si="9"/>
        <v>44729</v>
      </c>
      <c r="Q21" s="26">
        <f>(F2-F21)/7</f>
        <v>15.714285714285714</v>
      </c>
      <c r="R21" s="248"/>
      <c r="S21" s="20"/>
    </row>
    <row r="22" spans="1:19" x14ac:dyDescent="0.25">
      <c r="A22" s="488"/>
      <c r="B22" s="248" t="s">
        <v>50</v>
      </c>
      <c r="C22" s="245"/>
      <c r="D22" s="46"/>
      <c r="E22" s="243" t="s">
        <v>50</v>
      </c>
      <c r="F22" s="25">
        <f>F16-14</f>
        <v>44304</v>
      </c>
      <c r="G22" s="252"/>
      <c r="H22" s="252"/>
      <c r="I22" s="25">
        <f t="shared" ref="I22:P22" si="10">I16-14</f>
        <v>44365</v>
      </c>
      <c r="J22" s="388"/>
      <c r="K22" s="25">
        <f t="shared" si="10"/>
        <v>44426</v>
      </c>
      <c r="L22" s="25">
        <f t="shared" si="10"/>
        <v>44488</v>
      </c>
      <c r="M22" s="25">
        <f t="shared" si="10"/>
        <v>44547</v>
      </c>
      <c r="N22" s="25">
        <f t="shared" si="10"/>
        <v>44608</v>
      </c>
      <c r="O22" s="25">
        <f t="shared" si="10"/>
        <v>44669</v>
      </c>
      <c r="P22" s="25">
        <f t="shared" si="10"/>
        <v>44730</v>
      </c>
      <c r="Q22" s="26">
        <f>(F2-F22)/7</f>
        <v>15.571428571428571</v>
      </c>
      <c r="R22" s="248"/>
      <c r="S22" s="20"/>
    </row>
    <row r="23" spans="1:19" ht="75" x14ac:dyDescent="0.25">
      <c r="A23" s="488"/>
      <c r="B23" s="54" t="s">
        <v>48</v>
      </c>
      <c r="C23" s="55" t="s">
        <v>85</v>
      </c>
      <c r="D23" s="46"/>
      <c r="E23" s="41" t="s">
        <v>191</v>
      </c>
      <c r="F23" s="25">
        <f>F19-0</f>
        <v>44303</v>
      </c>
      <c r="G23" s="252"/>
      <c r="H23" s="252"/>
      <c r="I23" s="25">
        <f t="shared" ref="I23:P23" si="11">I19-0</f>
        <v>44364</v>
      </c>
      <c r="J23" s="388">
        <f>(K2-K23)/7</f>
        <v>15.714285714285714</v>
      </c>
      <c r="K23" s="25">
        <f t="shared" si="11"/>
        <v>44425</v>
      </c>
      <c r="L23" s="25">
        <f t="shared" si="11"/>
        <v>44487</v>
      </c>
      <c r="M23" s="25">
        <f t="shared" si="11"/>
        <v>44546</v>
      </c>
      <c r="N23" s="25">
        <f t="shared" si="11"/>
        <v>44607</v>
      </c>
      <c r="O23" s="25">
        <f t="shared" si="11"/>
        <v>44668</v>
      </c>
      <c r="P23" s="25">
        <f t="shared" si="11"/>
        <v>44729</v>
      </c>
      <c r="Q23" s="26"/>
      <c r="R23" s="25">
        <f>R20-0</f>
        <v>44303</v>
      </c>
      <c r="S23" s="20">
        <f>(R2-R23)/7</f>
        <v>15.714285714285714</v>
      </c>
    </row>
    <row r="24" spans="1:19" s="277" customFormat="1" ht="21.6" customHeight="1" x14ac:dyDescent="0.25">
      <c r="A24" s="242"/>
      <c r="B24" s="272"/>
      <c r="C24" s="278"/>
      <c r="D24" s="279"/>
      <c r="E24" s="275" t="s">
        <v>185</v>
      </c>
      <c r="F24" s="28">
        <f>F25+3</f>
        <v>44299</v>
      </c>
      <c r="G24" s="256"/>
      <c r="H24" s="256"/>
      <c r="I24" s="28">
        <f t="shared" ref="I24:P24" si="12">I25+3</f>
        <v>44360</v>
      </c>
      <c r="J24" s="390"/>
      <c r="K24" s="28">
        <f t="shared" si="12"/>
        <v>44421</v>
      </c>
      <c r="L24" s="28">
        <f t="shared" si="12"/>
        <v>44483</v>
      </c>
      <c r="M24" s="28">
        <f t="shared" si="12"/>
        <v>44542</v>
      </c>
      <c r="N24" s="28">
        <f t="shared" si="12"/>
        <v>44603</v>
      </c>
      <c r="O24" s="28">
        <f t="shared" si="12"/>
        <v>44664</v>
      </c>
      <c r="P24" s="28">
        <f t="shared" si="12"/>
        <v>44725</v>
      </c>
      <c r="Q24" s="29"/>
      <c r="R24" s="28"/>
      <c r="S24" s="276"/>
    </row>
    <row r="25" spans="1:19" s="289" customFormat="1" ht="67.5" customHeight="1" thickBot="1" x14ac:dyDescent="0.3">
      <c r="A25" s="280"/>
      <c r="B25" s="281"/>
      <c r="C25" s="282"/>
      <c r="D25" s="283"/>
      <c r="E25" s="284" t="s">
        <v>184</v>
      </c>
      <c r="F25" s="285">
        <f>F26+3</f>
        <v>44296</v>
      </c>
      <c r="G25" s="286"/>
      <c r="H25" s="346"/>
      <c r="I25" s="308">
        <f t="shared" ref="I25:P25" si="13">I26+3</f>
        <v>44357</v>
      </c>
      <c r="J25" s="393"/>
      <c r="K25" s="285">
        <f t="shared" si="13"/>
        <v>44418</v>
      </c>
      <c r="L25" s="285">
        <f t="shared" si="13"/>
        <v>44480</v>
      </c>
      <c r="M25" s="285">
        <f t="shared" si="13"/>
        <v>44539</v>
      </c>
      <c r="N25" s="285">
        <f t="shared" si="13"/>
        <v>44600</v>
      </c>
      <c r="O25" s="285">
        <f t="shared" si="13"/>
        <v>44661</v>
      </c>
      <c r="P25" s="285">
        <f t="shared" si="13"/>
        <v>44722</v>
      </c>
      <c r="Q25" s="287"/>
      <c r="R25" s="285"/>
      <c r="S25" s="288"/>
    </row>
    <row r="26" spans="1:19" s="269" customFormat="1" ht="125.25" thickBot="1" x14ac:dyDescent="0.3">
      <c r="A26" s="257">
        <v>17</v>
      </c>
      <c r="B26" s="258" t="s">
        <v>67</v>
      </c>
      <c r="C26" s="264"/>
      <c r="D26" s="265"/>
      <c r="E26" s="261" t="s">
        <v>183</v>
      </c>
      <c r="F26" s="262">
        <f>F23-10</f>
        <v>44293</v>
      </c>
      <c r="G26" s="300"/>
      <c r="H26" s="447">
        <f>(I2-I26)/7</f>
        <v>17.142857142857142</v>
      </c>
      <c r="I26" s="310">
        <f t="shared" ref="I26:P26" si="14">I23-10</f>
        <v>44354</v>
      </c>
      <c r="J26" s="394">
        <f>(K2-K26)/7</f>
        <v>17.142857142857142</v>
      </c>
      <c r="K26" s="301">
        <f t="shared" si="14"/>
        <v>44415</v>
      </c>
      <c r="L26" s="262">
        <f t="shared" si="14"/>
        <v>44477</v>
      </c>
      <c r="M26" s="262">
        <f t="shared" si="14"/>
        <v>44536</v>
      </c>
      <c r="N26" s="262">
        <f t="shared" si="14"/>
        <v>44597</v>
      </c>
      <c r="O26" s="262">
        <f t="shared" si="14"/>
        <v>44658</v>
      </c>
      <c r="P26" s="262">
        <f t="shared" si="14"/>
        <v>44719</v>
      </c>
      <c r="Q26" s="267">
        <f>(F2-F26)/7</f>
        <v>17.142857142857142</v>
      </c>
      <c r="R26" s="257"/>
      <c r="S26" s="268"/>
    </row>
    <row r="27" spans="1:19" s="105" customFormat="1" ht="105" x14ac:dyDescent="0.25">
      <c r="A27" s="23"/>
      <c r="B27" s="290"/>
      <c r="C27" s="37"/>
      <c r="D27" s="47"/>
      <c r="E27" s="101" t="s">
        <v>190</v>
      </c>
      <c r="F27" s="102">
        <f>F26-30</f>
        <v>44263</v>
      </c>
      <c r="G27" s="291"/>
      <c r="H27" s="348"/>
      <c r="I27" s="309">
        <f t="shared" ref="I27:P27" si="15">I26-30</f>
        <v>44324</v>
      </c>
      <c r="J27" s="395"/>
      <c r="K27" s="102">
        <f t="shared" si="15"/>
        <v>44385</v>
      </c>
      <c r="L27" s="102">
        <f t="shared" si="15"/>
        <v>44447</v>
      </c>
      <c r="M27" s="102">
        <f t="shared" si="15"/>
        <v>44506</v>
      </c>
      <c r="N27" s="102">
        <f t="shared" si="15"/>
        <v>44567</v>
      </c>
      <c r="O27" s="102">
        <f t="shared" si="15"/>
        <v>44628</v>
      </c>
      <c r="P27" s="102">
        <f t="shared" si="15"/>
        <v>44689</v>
      </c>
      <c r="Q27" s="103"/>
      <c r="R27" s="23"/>
      <c r="S27" s="104"/>
    </row>
    <row r="28" spans="1:19" ht="30" x14ac:dyDescent="0.25">
      <c r="A28" s="494">
        <v>18</v>
      </c>
      <c r="B28" s="248" t="s">
        <v>49</v>
      </c>
      <c r="C28" s="244"/>
      <c r="D28" s="48"/>
      <c r="E28" s="41" t="s">
        <v>182</v>
      </c>
      <c r="F28" s="25">
        <f>F22-14</f>
        <v>44290</v>
      </c>
      <c r="G28" s="252"/>
      <c r="H28" s="252"/>
      <c r="I28" s="25">
        <f t="shared" ref="I28:P28" si="16">I22-14</f>
        <v>44351</v>
      </c>
      <c r="J28" s="388"/>
      <c r="K28" s="25">
        <f t="shared" si="16"/>
        <v>44412</v>
      </c>
      <c r="L28" s="25">
        <f t="shared" si="16"/>
        <v>44474</v>
      </c>
      <c r="M28" s="25">
        <f t="shared" si="16"/>
        <v>44533</v>
      </c>
      <c r="N28" s="25">
        <f t="shared" si="16"/>
        <v>44594</v>
      </c>
      <c r="O28" s="25">
        <f t="shared" si="16"/>
        <v>44655</v>
      </c>
      <c r="P28" s="25">
        <f t="shared" si="16"/>
        <v>44716</v>
      </c>
      <c r="Q28" s="26">
        <f>(F2-F28)/7</f>
        <v>17.571428571428573</v>
      </c>
      <c r="R28" s="248"/>
      <c r="S28" s="20"/>
    </row>
    <row r="29" spans="1:19" ht="38.1" customHeight="1" x14ac:dyDescent="0.25">
      <c r="A29" s="494"/>
      <c r="B29" s="248"/>
      <c r="C29" s="57" t="s">
        <v>74</v>
      </c>
      <c r="D29" s="45"/>
      <c r="E29" s="243" t="s">
        <v>74</v>
      </c>
      <c r="F29" s="248"/>
      <c r="G29" s="252"/>
      <c r="H29" s="252"/>
      <c r="I29" s="248"/>
      <c r="J29" s="388"/>
      <c r="K29" s="248"/>
      <c r="L29" s="248"/>
      <c r="M29" s="248"/>
      <c r="N29" s="248"/>
      <c r="O29" s="248"/>
      <c r="P29" s="248"/>
      <c r="Q29" s="26"/>
      <c r="R29" s="25">
        <f>R23-17</f>
        <v>44286</v>
      </c>
      <c r="S29" s="20">
        <f>(R2-R29)/7</f>
        <v>18.142857142857142</v>
      </c>
    </row>
    <row r="30" spans="1:19" s="269" customFormat="1" x14ac:dyDescent="0.25">
      <c r="A30" s="494"/>
      <c r="B30" s="257" t="s">
        <v>75</v>
      </c>
      <c r="C30" s="270"/>
      <c r="D30" s="271"/>
      <c r="E30" s="266" t="s">
        <v>75</v>
      </c>
      <c r="F30" s="262">
        <f>F26-7</f>
        <v>44286</v>
      </c>
      <c r="G30" s="263"/>
      <c r="H30" s="263">
        <f>I26-I30</f>
        <v>7</v>
      </c>
      <c r="I30" s="262">
        <f t="shared" ref="I30:P30" si="17">I26-7</f>
        <v>44347</v>
      </c>
      <c r="J30" s="396">
        <f>K30-K35</f>
        <v>28</v>
      </c>
      <c r="K30" s="262">
        <f t="shared" si="17"/>
        <v>44408</v>
      </c>
      <c r="L30" s="262">
        <f t="shared" si="17"/>
        <v>44470</v>
      </c>
      <c r="M30" s="262">
        <f t="shared" si="17"/>
        <v>44529</v>
      </c>
      <c r="N30" s="262">
        <f t="shared" si="17"/>
        <v>44590</v>
      </c>
      <c r="O30" s="262">
        <f t="shared" si="17"/>
        <v>44651</v>
      </c>
      <c r="P30" s="262">
        <f t="shared" si="17"/>
        <v>44712</v>
      </c>
      <c r="Q30" s="267">
        <f>(F2-F30)/7</f>
        <v>18.142857142857142</v>
      </c>
      <c r="R30" s="257"/>
      <c r="S30" s="268"/>
    </row>
    <row r="31" spans="1:19" x14ac:dyDescent="0.25">
      <c r="A31" s="488">
        <v>19</v>
      </c>
      <c r="B31" s="247"/>
      <c r="C31" s="246" t="s">
        <v>76</v>
      </c>
      <c r="D31" s="45"/>
      <c r="E31" s="243" t="s">
        <v>76</v>
      </c>
      <c r="F31" s="25"/>
      <c r="G31" s="252"/>
      <c r="H31" s="252"/>
      <c r="I31" s="25"/>
      <c r="J31" s="388"/>
      <c r="K31" s="25"/>
      <c r="L31" s="25"/>
      <c r="M31" s="25"/>
      <c r="N31" s="25"/>
      <c r="O31" s="25"/>
      <c r="P31" s="25"/>
      <c r="Q31" s="26"/>
      <c r="R31" s="25">
        <f>R29-6</f>
        <v>44280</v>
      </c>
      <c r="S31" s="20">
        <f>(R2-R31)/7</f>
        <v>19</v>
      </c>
    </row>
    <row r="32" spans="1:19" ht="29.1" customHeight="1" x14ac:dyDescent="0.25">
      <c r="A32" s="488"/>
      <c r="B32" s="249" t="s">
        <v>71</v>
      </c>
      <c r="C32" s="245"/>
      <c r="D32" s="46"/>
      <c r="E32" s="42" t="s">
        <v>71</v>
      </c>
      <c r="F32" s="25">
        <f>F30-3</f>
        <v>44283</v>
      </c>
      <c r="G32" s="252"/>
      <c r="H32" s="252"/>
      <c r="I32" s="25">
        <f t="shared" ref="I32:P32" si="18">I30-3</f>
        <v>44344</v>
      </c>
      <c r="J32" s="388"/>
      <c r="K32" s="25">
        <f t="shared" si="18"/>
        <v>44405</v>
      </c>
      <c r="L32" s="25">
        <f t="shared" si="18"/>
        <v>44467</v>
      </c>
      <c r="M32" s="25">
        <f t="shared" si="18"/>
        <v>44526</v>
      </c>
      <c r="N32" s="25">
        <f t="shared" si="18"/>
        <v>44587</v>
      </c>
      <c r="O32" s="25">
        <f t="shared" si="18"/>
        <v>44648</v>
      </c>
      <c r="P32" s="25">
        <f t="shared" si="18"/>
        <v>44709</v>
      </c>
      <c r="Q32" s="26">
        <f>(F2-F32)/7</f>
        <v>18.571428571428573</v>
      </c>
      <c r="R32" s="248"/>
      <c r="S32" s="20"/>
    </row>
    <row r="33" spans="1:19" ht="30.75" thickBot="1" x14ac:dyDescent="0.3">
      <c r="A33" s="248">
        <v>20</v>
      </c>
      <c r="B33" s="249" t="s">
        <v>72</v>
      </c>
      <c r="C33" s="246"/>
      <c r="D33" s="45"/>
      <c r="E33" s="42" t="s">
        <v>72</v>
      </c>
      <c r="F33" s="25">
        <f>F30-14</f>
        <v>44272</v>
      </c>
      <c r="G33" s="252"/>
      <c r="H33" s="349">
        <f>(I2-I33)/7</f>
        <v>20.142857142857142</v>
      </c>
      <c r="I33" s="302">
        <f t="shared" ref="I33:P33" si="19">I30-14</f>
        <v>44333</v>
      </c>
      <c r="J33" s="397"/>
      <c r="K33" s="25">
        <f t="shared" si="19"/>
        <v>44394</v>
      </c>
      <c r="L33" s="25">
        <f t="shared" si="19"/>
        <v>44456</v>
      </c>
      <c r="M33" s="25">
        <f t="shared" si="19"/>
        <v>44515</v>
      </c>
      <c r="N33" s="25">
        <f t="shared" si="19"/>
        <v>44576</v>
      </c>
      <c r="O33" s="25">
        <f t="shared" si="19"/>
        <v>44637</v>
      </c>
      <c r="P33" s="25">
        <f t="shared" si="19"/>
        <v>44698</v>
      </c>
      <c r="Q33" s="26">
        <f>(F2-F33)/7</f>
        <v>20.142857142857142</v>
      </c>
      <c r="R33" s="248"/>
      <c r="S33" s="20"/>
    </row>
    <row r="34" spans="1:19" s="277" customFormat="1" ht="60.75" thickBot="1" x14ac:dyDescent="0.3">
      <c r="A34" s="12">
        <v>21</v>
      </c>
      <c r="B34" s="272" t="s">
        <v>91</v>
      </c>
      <c r="C34" s="273"/>
      <c r="D34" s="274"/>
      <c r="E34" s="275" t="s">
        <v>180</v>
      </c>
      <c r="F34" s="28">
        <f>F33-7</f>
        <v>44265</v>
      </c>
      <c r="G34" s="305"/>
      <c r="H34" s="448"/>
      <c r="I34" s="307">
        <f>I41+28</f>
        <v>44313</v>
      </c>
      <c r="J34" s="398">
        <f>(K2-K34)/7</f>
        <v>23.857142857142858</v>
      </c>
      <c r="K34" s="307">
        <f>K41+28</f>
        <v>44368</v>
      </c>
      <c r="L34" s="307">
        <f>L41+28</f>
        <v>44436</v>
      </c>
      <c r="M34" s="307">
        <f>M41+28</f>
        <v>44495</v>
      </c>
      <c r="N34" s="307">
        <f>N41+21</f>
        <v>44543</v>
      </c>
      <c r="O34" s="307">
        <f>O41+28</f>
        <v>44617</v>
      </c>
      <c r="P34" s="307">
        <f>P41+28</f>
        <v>44678</v>
      </c>
      <c r="Q34" s="29">
        <f>(F2-F34)/7</f>
        <v>21.142857142857142</v>
      </c>
      <c r="R34" s="12"/>
      <c r="S34" s="276"/>
    </row>
    <row r="35" spans="1:19" s="269" customFormat="1" x14ac:dyDescent="0.25">
      <c r="A35" s="488">
        <v>22</v>
      </c>
      <c r="B35" s="257" t="s">
        <v>60</v>
      </c>
      <c r="C35" s="270" t="s">
        <v>86</v>
      </c>
      <c r="D35" s="271"/>
      <c r="E35" s="266" t="s">
        <v>60</v>
      </c>
      <c r="F35" s="262">
        <f>F30-28</f>
        <v>44258</v>
      </c>
      <c r="G35" s="263"/>
      <c r="H35" s="350"/>
      <c r="I35" s="306">
        <f t="shared" ref="I35:P35" si="20">I30-28</f>
        <v>44319</v>
      </c>
      <c r="J35" s="399"/>
      <c r="K35" s="262">
        <f t="shared" si="20"/>
        <v>44380</v>
      </c>
      <c r="L35" s="262">
        <f t="shared" si="20"/>
        <v>44442</v>
      </c>
      <c r="M35" s="262">
        <f t="shared" si="20"/>
        <v>44501</v>
      </c>
      <c r="N35" s="262">
        <f t="shared" si="20"/>
        <v>44562</v>
      </c>
      <c r="O35" s="262">
        <f t="shared" si="20"/>
        <v>44623</v>
      </c>
      <c r="P35" s="262">
        <f t="shared" si="20"/>
        <v>44684</v>
      </c>
      <c r="Q35" s="267">
        <f>(F2-F35)/7</f>
        <v>22.142857142857142</v>
      </c>
      <c r="R35" s="262">
        <f>R31-22</f>
        <v>44258</v>
      </c>
      <c r="S35" s="268">
        <f>(R2-R35)/7</f>
        <v>22.142857142857142</v>
      </c>
    </row>
    <row r="36" spans="1:19" x14ac:dyDescent="0.25">
      <c r="A36" s="488"/>
      <c r="B36" s="247"/>
      <c r="C36" s="245"/>
      <c r="D36" s="46"/>
      <c r="E36" s="43" t="s">
        <v>78</v>
      </c>
      <c r="F36" s="25"/>
      <c r="G36" s="252"/>
      <c r="H36" s="252"/>
      <c r="I36" s="25"/>
      <c r="J36" s="388"/>
      <c r="K36" s="25"/>
      <c r="L36" s="25"/>
      <c r="M36" s="25"/>
      <c r="N36" s="25"/>
      <c r="O36" s="25"/>
      <c r="P36" s="25"/>
      <c r="Q36" s="26"/>
      <c r="R36" s="25"/>
      <c r="S36" s="20"/>
    </row>
    <row r="37" spans="1:19" x14ac:dyDescent="0.25">
      <c r="A37" s="247">
        <v>23</v>
      </c>
      <c r="B37" s="247"/>
      <c r="C37" s="245"/>
      <c r="D37" s="46"/>
      <c r="E37" s="43"/>
      <c r="F37" s="25"/>
      <c r="G37" s="252"/>
      <c r="H37" s="252"/>
      <c r="I37" s="25"/>
      <c r="J37" s="388"/>
      <c r="K37" s="25"/>
      <c r="L37" s="25"/>
      <c r="M37" s="25"/>
      <c r="N37" s="25"/>
      <c r="O37" s="25"/>
      <c r="P37" s="25"/>
      <c r="Q37" s="26"/>
      <c r="R37" s="25"/>
      <c r="S37" s="20"/>
    </row>
    <row r="38" spans="1:19" s="269" customFormat="1" x14ac:dyDescent="0.25">
      <c r="A38" s="492">
        <v>24</v>
      </c>
      <c r="B38" s="257" t="s">
        <v>61</v>
      </c>
      <c r="C38" s="264" t="s">
        <v>77</v>
      </c>
      <c r="D38" s="265"/>
      <c r="E38" s="266" t="s">
        <v>61</v>
      </c>
      <c r="F38" s="262">
        <f>F35-14</f>
        <v>44244</v>
      </c>
      <c r="G38" s="263"/>
      <c r="H38" s="263"/>
      <c r="I38" s="262">
        <f t="shared" ref="I38:P38" si="21">I35-14</f>
        <v>44305</v>
      </c>
      <c r="J38" s="396"/>
      <c r="K38" s="262">
        <f t="shared" si="21"/>
        <v>44366</v>
      </c>
      <c r="L38" s="262">
        <f t="shared" si="21"/>
        <v>44428</v>
      </c>
      <c r="M38" s="262">
        <f t="shared" si="21"/>
        <v>44487</v>
      </c>
      <c r="N38" s="262">
        <f t="shared" si="21"/>
        <v>44548</v>
      </c>
      <c r="O38" s="262">
        <f t="shared" si="21"/>
        <v>44609</v>
      </c>
      <c r="P38" s="262">
        <f t="shared" si="21"/>
        <v>44670</v>
      </c>
      <c r="Q38" s="267">
        <f>(F2-F38)/7</f>
        <v>24.142857142857142</v>
      </c>
      <c r="R38" s="262">
        <f>R35-14</f>
        <v>44244</v>
      </c>
      <c r="S38" s="268">
        <f>(R2-R38)/7</f>
        <v>24.142857142857142</v>
      </c>
    </row>
    <row r="39" spans="1:19" x14ac:dyDescent="0.25">
      <c r="A39" s="492"/>
      <c r="B39" s="248"/>
      <c r="C39" s="246"/>
      <c r="D39" s="45"/>
      <c r="E39" s="243" t="s">
        <v>77</v>
      </c>
      <c r="F39" s="25"/>
      <c r="G39" s="252"/>
      <c r="H39" s="252"/>
      <c r="I39" s="25"/>
      <c r="J39" s="388"/>
      <c r="K39" s="25"/>
      <c r="L39" s="25"/>
      <c r="M39" s="25"/>
      <c r="N39" s="25"/>
      <c r="O39" s="25"/>
      <c r="P39" s="25"/>
      <c r="Q39" s="26"/>
      <c r="R39" s="25"/>
      <c r="S39" s="20"/>
    </row>
    <row r="40" spans="1:19" ht="15.75" thickBot="1" x14ac:dyDescent="0.3">
      <c r="A40" s="248">
        <v>25</v>
      </c>
      <c r="B40" s="248" t="s">
        <v>79</v>
      </c>
      <c r="C40" s="246" t="s">
        <v>79</v>
      </c>
      <c r="D40" s="45"/>
      <c r="E40" s="243" t="s">
        <v>79</v>
      </c>
      <c r="F40" s="25">
        <f>F38-7</f>
        <v>44237</v>
      </c>
      <c r="G40" s="252"/>
      <c r="H40" s="349"/>
      <c r="I40" s="302">
        <f t="shared" ref="I40:P40" si="22">I38-7</f>
        <v>44298</v>
      </c>
      <c r="J40" s="397"/>
      <c r="K40" s="25">
        <f t="shared" si="22"/>
        <v>44359</v>
      </c>
      <c r="L40" s="25">
        <f t="shared" si="22"/>
        <v>44421</v>
      </c>
      <c r="M40" s="25">
        <f t="shared" si="22"/>
        <v>44480</v>
      </c>
      <c r="N40" s="25">
        <f t="shared" si="22"/>
        <v>44541</v>
      </c>
      <c r="O40" s="25">
        <f t="shared" si="22"/>
        <v>44602</v>
      </c>
      <c r="P40" s="25">
        <f t="shared" si="22"/>
        <v>44663</v>
      </c>
      <c r="Q40" s="26">
        <f>(F2-F40)/7</f>
        <v>25.142857142857142</v>
      </c>
      <c r="R40" s="25">
        <f>R38-7</f>
        <v>44237</v>
      </c>
      <c r="S40" s="20">
        <f>(R2-R40)/7</f>
        <v>25.142857142857142</v>
      </c>
    </row>
    <row r="41" spans="1:19" ht="60.75" thickBot="1" x14ac:dyDescent="0.3">
      <c r="A41" s="257">
        <v>26</v>
      </c>
      <c r="B41" s="258" t="s">
        <v>63</v>
      </c>
      <c r="C41" s="259" t="s">
        <v>87</v>
      </c>
      <c r="D41" s="260"/>
      <c r="E41" s="261" t="s">
        <v>181</v>
      </c>
      <c r="F41" s="262">
        <f t="shared" ref="F41:K42" si="23">F40-7</f>
        <v>44230</v>
      </c>
      <c r="G41" s="300">
        <f>(F26-F41)/7</f>
        <v>9</v>
      </c>
      <c r="H41" s="447">
        <f>(I2-I41)/7</f>
        <v>27</v>
      </c>
      <c r="I41" s="304">
        <f>I40-13</f>
        <v>44285</v>
      </c>
      <c r="J41" s="400">
        <f>(K2-K41)/7</f>
        <v>27.857142857142858</v>
      </c>
      <c r="K41" s="304">
        <f>K40-19</f>
        <v>44340</v>
      </c>
      <c r="L41" s="304">
        <f>L40-13</f>
        <v>44408</v>
      </c>
      <c r="M41" s="304">
        <f>M40-13</f>
        <v>44467</v>
      </c>
      <c r="N41" s="304">
        <f>N40-19</f>
        <v>44522</v>
      </c>
      <c r="O41" s="304">
        <f>O40-13</f>
        <v>44589</v>
      </c>
      <c r="P41" s="304">
        <f>P40-13</f>
        <v>44650</v>
      </c>
      <c r="Q41" s="29">
        <f>(F2-F41)/7</f>
        <v>26.142857142857142</v>
      </c>
      <c r="R41" s="28">
        <f>R35-28</f>
        <v>44230</v>
      </c>
      <c r="S41" s="20">
        <f>(R2-R41)/7</f>
        <v>26.142857142857142</v>
      </c>
    </row>
    <row r="42" spans="1:19" x14ac:dyDescent="0.25">
      <c r="A42" s="248">
        <v>27</v>
      </c>
      <c r="B42" s="249" t="s">
        <v>55</v>
      </c>
      <c r="C42" s="246"/>
      <c r="D42" s="45"/>
      <c r="E42" s="41" t="s">
        <v>55</v>
      </c>
      <c r="F42" s="25">
        <f t="shared" si="23"/>
        <v>44223</v>
      </c>
      <c r="G42" s="252"/>
      <c r="H42" s="351"/>
      <c r="I42" s="303">
        <f t="shared" si="23"/>
        <v>44278</v>
      </c>
      <c r="J42" s="401"/>
      <c r="K42" s="25">
        <f t="shared" si="23"/>
        <v>44333</v>
      </c>
      <c r="L42" s="25">
        <f t="shared" ref="L42:N42" si="24">L41-7</f>
        <v>44401</v>
      </c>
      <c r="M42" s="25">
        <f t="shared" si="24"/>
        <v>44460</v>
      </c>
      <c r="N42" s="25">
        <f t="shared" si="24"/>
        <v>44515</v>
      </c>
      <c r="O42" s="25">
        <f t="shared" ref="O42:P42" si="25">O41-7</f>
        <v>44582</v>
      </c>
      <c r="P42" s="25">
        <f t="shared" si="25"/>
        <v>44643</v>
      </c>
      <c r="Q42" s="26">
        <f>(F2-F42)/7</f>
        <v>27.142857142857142</v>
      </c>
      <c r="R42" s="28"/>
      <c r="S42" s="20"/>
    </row>
    <row r="43" spans="1:19" ht="30" x14ac:dyDescent="0.25">
      <c r="A43" s="488">
        <v>28</v>
      </c>
      <c r="B43" s="249" t="s">
        <v>47</v>
      </c>
      <c r="C43" s="245"/>
      <c r="D43" s="46"/>
      <c r="E43" s="41" t="s">
        <v>47</v>
      </c>
      <c r="F43" s="25">
        <f>F41-14</f>
        <v>44216</v>
      </c>
      <c r="G43" s="252"/>
      <c r="H43" s="252"/>
      <c r="I43" s="25">
        <f t="shared" ref="I43:P43" si="26">I41-14</f>
        <v>44271</v>
      </c>
      <c r="J43" s="388"/>
      <c r="K43" s="25">
        <f t="shared" si="26"/>
        <v>44326</v>
      </c>
      <c r="L43" s="25">
        <f t="shared" si="26"/>
        <v>44394</v>
      </c>
      <c r="M43" s="25">
        <f t="shared" si="26"/>
        <v>44453</v>
      </c>
      <c r="N43" s="25">
        <f t="shared" si="26"/>
        <v>44508</v>
      </c>
      <c r="O43" s="25">
        <f t="shared" si="26"/>
        <v>44575</v>
      </c>
      <c r="P43" s="25">
        <f t="shared" si="26"/>
        <v>44636</v>
      </c>
      <c r="Q43" s="26">
        <f>(F2-F43)/7</f>
        <v>28.142857142857142</v>
      </c>
      <c r="R43" s="248"/>
      <c r="S43" s="20"/>
    </row>
    <row r="44" spans="1:19" ht="30" x14ac:dyDescent="0.25">
      <c r="A44" s="488"/>
      <c r="B44" s="249" t="s">
        <v>43</v>
      </c>
      <c r="C44" s="245"/>
      <c r="D44" s="46"/>
      <c r="E44" s="41" t="s">
        <v>43</v>
      </c>
      <c r="F44" s="25">
        <f t="shared" ref="F44:K45" si="27">F41-14</f>
        <v>44216</v>
      </c>
      <c r="G44" s="252"/>
      <c r="H44" s="252"/>
      <c r="I44" s="25">
        <f t="shared" si="27"/>
        <v>44271</v>
      </c>
      <c r="J44" s="388"/>
      <c r="K44" s="25">
        <f t="shared" si="27"/>
        <v>44326</v>
      </c>
      <c r="L44" s="25">
        <f t="shared" ref="L44:N44" si="28">L41-14</f>
        <v>44394</v>
      </c>
      <c r="M44" s="25">
        <f t="shared" si="28"/>
        <v>44453</v>
      </c>
      <c r="N44" s="25">
        <f t="shared" si="28"/>
        <v>44508</v>
      </c>
      <c r="O44" s="25">
        <f t="shared" ref="O44:P44" si="29">O41-14</f>
        <v>44575</v>
      </c>
      <c r="P44" s="25">
        <f t="shared" si="29"/>
        <v>44636</v>
      </c>
      <c r="Q44" s="26">
        <f>(F2-F44)/7</f>
        <v>28.142857142857142</v>
      </c>
      <c r="R44" s="248"/>
      <c r="S44" s="20"/>
    </row>
    <row r="45" spans="1:19" ht="30" x14ac:dyDescent="0.25">
      <c r="A45" s="489">
        <v>29</v>
      </c>
      <c r="B45" s="249" t="s">
        <v>64</v>
      </c>
      <c r="C45" s="246"/>
      <c r="D45" s="45"/>
      <c r="E45" s="41" t="s">
        <v>64</v>
      </c>
      <c r="F45" s="25">
        <f t="shared" si="27"/>
        <v>44209</v>
      </c>
      <c r="G45" s="252"/>
      <c r="H45" s="252"/>
      <c r="I45" s="25">
        <f t="shared" si="27"/>
        <v>44264</v>
      </c>
      <c r="J45" s="388"/>
      <c r="K45" s="25">
        <f t="shared" si="27"/>
        <v>44319</v>
      </c>
      <c r="L45" s="25">
        <f t="shared" ref="L45:N45" si="30">L42-14</f>
        <v>44387</v>
      </c>
      <c r="M45" s="25">
        <f t="shared" si="30"/>
        <v>44446</v>
      </c>
      <c r="N45" s="25">
        <f t="shared" si="30"/>
        <v>44501</v>
      </c>
      <c r="O45" s="25">
        <f t="shared" ref="O45:P45" si="31">O42-14</f>
        <v>44568</v>
      </c>
      <c r="P45" s="25">
        <f t="shared" si="31"/>
        <v>44629</v>
      </c>
      <c r="Q45" s="26">
        <f>(F2-F45)/7</f>
        <v>29.142857142857142</v>
      </c>
      <c r="R45" s="248"/>
      <c r="S45" s="20"/>
    </row>
    <row r="46" spans="1:19" x14ac:dyDescent="0.25">
      <c r="A46" s="490"/>
      <c r="B46" s="61" t="s">
        <v>46</v>
      </c>
      <c r="C46" s="246"/>
      <c r="D46" s="45"/>
      <c r="E46" s="243" t="s">
        <v>46</v>
      </c>
      <c r="F46" s="25">
        <f>F53-7</f>
        <v>44209</v>
      </c>
      <c r="G46" s="252"/>
      <c r="H46" s="252"/>
      <c r="I46" s="25">
        <f t="shared" ref="I46:P46" si="32">I53-7</f>
        <v>44264</v>
      </c>
      <c r="J46" s="388"/>
      <c r="K46" s="25">
        <f t="shared" si="32"/>
        <v>44319</v>
      </c>
      <c r="L46" s="25">
        <f t="shared" si="32"/>
        <v>44387</v>
      </c>
      <c r="M46" s="25">
        <f t="shared" si="32"/>
        <v>44446</v>
      </c>
      <c r="N46" s="25">
        <f t="shared" si="32"/>
        <v>44501</v>
      </c>
      <c r="O46" s="25">
        <f t="shared" si="32"/>
        <v>44568</v>
      </c>
      <c r="P46" s="25">
        <f t="shared" si="32"/>
        <v>44629</v>
      </c>
      <c r="Q46" s="26">
        <f>(F2-F46)/7</f>
        <v>29.142857142857142</v>
      </c>
      <c r="R46" s="25">
        <f>R41-29</f>
        <v>44201</v>
      </c>
      <c r="S46" s="20">
        <f>(R2-R46)/7</f>
        <v>30.285714285714285</v>
      </c>
    </row>
    <row r="47" spans="1:19" x14ac:dyDescent="0.25">
      <c r="A47" s="489">
        <v>30</v>
      </c>
      <c r="B47" s="249" t="s">
        <v>55</v>
      </c>
      <c r="C47" s="60" t="s">
        <v>46</v>
      </c>
      <c r="D47" s="45"/>
      <c r="E47" s="41" t="s">
        <v>55</v>
      </c>
      <c r="F47" s="248"/>
      <c r="G47" s="252"/>
      <c r="H47" s="252"/>
      <c r="I47" s="248"/>
      <c r="J47" s="388"/>
      <c r="K47" s="248"/>
      <c r="L47" s="248"/>
      <c r="M47" s="248"/>
      <c r="N47" s="248"/>
      <c r="O47" s="248"/>
      <c r="P47" s="248"/>
      <c r="Q47" s="26"/>
      <c r="R47" s="25">
        <f>R41-27</f>
        <v>44203</v>
      </c>
      <c r="S47" s="20">
        <f>(R2-R47)/7</f>
        <v>30</v>
      </c>
    </row>
    <row r="48" spans="1:19" x14ac:dyDescent="0.25">
      <c r="A48" s="491"/>
      <c r="B48" s="249"/>
      <c r="C48" s="39" t="s">
        <v>55</v>
      </c>
      <c r="D48" s="49"/>
      <c r="E48" s="41"/>
      <c r="F48" s="248"/>
      <c r="G48" s="252"/>
      <c r="H48" s="252"/>
      <c r="I48" s="248"/>
      <c r="J48" s="388"/>
      <c r="K48" s="248"/>
      <c r="L48" s="248"/>
      <c r="M48" s="248"/>
      <c r="N48" s="248"/>
      <c r="O48" s="248"/>
      <c r="P48" s="248"/>
      <c r="Q48" s="26"/>
      <c r="R48" s="25"/>
      <c r="S48" s="20"/>
    </row>
    <row r="49" spans="1:19" x14ac:dyDescent="0.25">
      <c r="A49" s="490"/>
      <c r="B49" s="248"/>
      <c r="C49" s="246"/>
      <c r="D49" s="45"/>
      <c r="E49" s="243" t="s">
        <v>46</v>
      </c>
      <c r="F49" s="248"/>
      <c r="G49" s="252"/>
      <c r="H49" s="252"/>
      <c r="I49" s="248"/>
      <c r="J49" s="388"/>
      <c r="K49" s="248"/>
      <c r="L49" s="248"/>
      <c r="M49" s="248"/>
      <c r="N49" s="248"/>
      <c r="O49" s="248"/>
      <c r="P49" s="248"/>
      <c r="Q49" s="26"/>
      <c r="R49" s="25"/>
      <c r="S49" s="20"/>
    </row>
    <row r="50" spans="1:19" ht="36.6" customHeight="1" x14ac:dyDescent="0.25">
      <c r="A50" s="248">
        <v>31</v>
      </c>
      <c r="B50" s="63" t="s">
        <v>54</v>
      </c>
      <c r="C50" s="246"/>
      <c r="D50" s="45"/>
      <c r="E50" s="41" t="s">
        <v>54</v>
      </c>
      <c r="F50" s="25">
        <f>F42-30</f>
        <v>44193</v>
      </c>
      <c r="G50" s="252"/>
      <c r="H50" s="252"/>
      <c r="I50" s="25">
        <f t="shared" ref="I50:P50" si="33">I42-30</f>
        <v>44248</v>
      </c>
      <c r="J50" s="388"/>
      <c r="K50" s="25">
        <f t="shared" si="33"/>
        <v>44303</v>
      </c>
      <c r="L50" s="25">
        <f t="shared" si="33"/>
        <v>44371</v>
      </c>
      <c r="M50" s="25">
        <f t="shared" si="33"/>
        <v>44430</v>
      </c>
      <c r="N50" s="25">
        <f t="shared" si="33"/>
        <v>44485</v>
      </c>
      <c r="O50" s="25">
        <f t="shared" si="33"/>
        <v>44552</v>
      </c>
      <c r="P50" s="25">
        <f t="shared" si="33"/>
        <v>44613</v>
      </c>
      <c r="Q50" s="26">
        <f>(F2-F50)/7</f>
        <v>31.428571428571427</v>
      </c>
      <c r="R50" s="248"/>
      <c r="S50" s="20"/>
    </row>
    <row r="51" spans="1:19" ht="36.6" customHeight="1" x14ac:dyDescent="0.25">
      <c r="A51" s="248">
        <v>32</v>
      </c>
      <c r="B51" s="248"/>
      <c r="C51" s="246"/>
      <c r="D51" s="45"/>
      <c r="E51" s="41"/>
      <c r="F51" s="25"/>
      <c r="G51" s="252"/>
      <c r="H51" s="252"/>
      <c r="I51" s="25"/>
      <c r="J51" s="388"/>
      <c r="K51" s="25"/>
      <c r="L51" s="25"/>
      <c r="M51" s="25"/>
      <c r="N51" s="25"/>
      <c r="O51" s="25"/>
      <c r="P51" s="25"/>
      <c r="Q51" s="26"/>
      <c r="R51" s="25"/>
      <c r="S51" s="20"/>
    </row>
    <row r="52" spans="1:19" ht="36.6" customHeight="1" x14ac:dyDescent="0.25">
      <c r="A52" s="248">
        <v>33</v>
      </c>
      <c r="B52" s="248"/>
      <c r="C52" s="246"/>
      <c r="D52" s="45"/>
      <c r="E52" s="41"/>
      <c r="F52" s="25"/>
      <c r="G52" s="252"/>
      <c r="H52" s="252"/>
      <c r="I52" s="25"/>
      <c r="J52" s="388"/>
      <c r="K52" s="25"/>
      <c r="L52" s="25"/>
      <c r="M52" s="25"/>
      <c r="N52" s="25"/>
      <c r="O52" s="25"/>
      <c r="P52" s="25"/>
      <c r="Q52" s="26"/>
      <c r="R52" s="25"/>
      <c r="S52" s="20"/>
    </row>
    <row r="53" spans="1:19" hidden="1" x14ac:dyDescent="0.25">
      <c r="A53" s="248"/>
      <c r="B53" s="248"/>
      <c r="C53" s="246"/>
      <c r="D53" s="45"/>
      <c r="E53" s="243"/>
      <c r="F53" s="25">
        <f>F41-14</f>
        <v>44216</v>
      </c>
      <c r="G53" s="252"/>
      <c r="H53" s="252"/>
      <c r="I53" s="25">
        <f t="shared" ref="I53:P53" si="34">I41-14</f>
        <v>44271</v>
      </c>
      <c r="J53" s="388"/>
      <c r="K53" s="25">
        <f t="shared" si="34"/>
        <v>44326</v>
      </c>
      <c r="L53" s="25">
        <f t="shared" si="34"/>
        <v>44394</v>
      </c>
      <c r="M53" s="25">
        <f t="shared" si="34"/>
        <v>44453</v>
      </c>
      <c r="N53" s="25">
        <f t="shared" si="34"/>
        <v>44508</v>
      </c>
      <c r="O53" s="25">
        <f t="shared" si="34"/>
        <v>44575</v>
      </c>
      <c r="P53" s="25">
        <f t="shared" si="34"/>
        <v>44636</v>
      </c>
      <c r="Q53" s="26">
        <f>(F2-F53)/7</f>
        <v>28.142857142857142</v>
      </c>
      <c r="R53" s="248"/>
      <c r="S53" s="20"/>
    </row>
    <row r="54" spans="1:19" ht="30" x14ac:dyDescent="0.25">
      <c r="A54" s="248">
        <v>34</v>
      </c>
      <c r="B54" s="249" t="s">
        <v>45</v>
      </c>
      <c r="C54" s="249" t="s">
        <v>45</v>
      </c>
      <c r="D54" s="45"/>
      <c r="E54" s="41" t="s">
        <v>45</v>
      </c>
      <c r="F54" s="25">
        <f>F50-21</f>
        <v>44172</v>
      </c>
      <c r="G54" s="252"/>
      <c r="H54" s="252"/>
      <c r="I54" s="25">
        <f t="shared" ref="I54:P54" si="35">I50-21</f>
        <v>44227</v>
      </c>
      <c r="J54" s="388"/>
      <c r="K54" s="25">
        <f t="shared" si="35"/>
        <v>44282</v>
      </c>
      <c r="L54" s="25">
        <f t="shared" si="35"/>
        <v>44350</v>
      </c>
      <c r="M54" s="25">
        <f t="shared" si="35"/>
        <v>44409</v>
      </c>
      <c r="N54" s="25">
        <f t="shared" si="35"/>
        <v>44464</v>
      </c>
      <c r="O54" s="25">
        <f t="shared" si="35"/>
        <v>44531</v>
      </c>
      <c r="P54" s="25">
        <f t="shared" si="35"/>
        <v>44592</v>
      </c>
      <c r="Q54" s="26">
        <f>(F2-F54)/7</f>
        <v>34.428571428571431</v>
      </c>
      <c r="R54" s="25">
        <f>R41-60</f>
        <v>44170</v>
      </c>
      <c r="S54" s="20">
        <f>(R2-R54)/7</f>
        <v>34.714285714285715</v>
      </c>
    </row>
    <row r="55" spans="1:19" x14ac:dyDescent="0.25">
      <c r="A55" s="248">
        <v>35</v>
      </c>
      <c r="B55" s="248"/>
      <c r="C55" s="246"/>
      <c r="D55" s="45"/>
      <c r="E55" s="41"/>
      <c r="F55" s="25"/>
      <c r="G55" s="252"/>
      <c r="H55" s="252"/>
      <c r="I55" s="25"/>
      <c r="J55" s="388"/>
      <c r="K55" s="25"/>
      <c r="L55" s="25"/>
      <c r="M55" s="25"/>
      <c r="N55" s="25"/>
      <c r="O55" s="25"/>
      <c r="P55" s="25"/>
      <c r="Q55" s="26"/>
      <c r="R55" s="25"/>
      <c r="S55" s="20"/>
    </row>
    <row r="56" spans="1:19" x14ac:dyDescent="0.25">
      <c r="A56" s="248">
        <v>36</v>
      </c>
      <c r="B56" s="248"/>
      <c r="C56" s="246"/>
      <c r="D56" s="45"/>
      <c r="E56" s="41"/>
      <c r="F56" s="25"/>
      <c r="G56" s="252"/>
      <c r="H56" s="252"/>
      <c r="I56" s="25"/>
      <c r="J56" s="388"/>
      <c r="K56" s="25"/>
      <c r="L56" s="25"/>
      <c r="M56" s="25"/>
      <c r="N56" s="25"/>
      <c r="O56" s="25"/>
      <c r="P56" s="25"/>
      <c r="Q56" s="26"/>
      <c r="R56" s="25"/>
      <c r="S56" s="20"/>
    </row>
    <row r="57" spans="1:19" ht="18.600000000000001" customHeight="1" x14ac:dyDescent="0.25">
      <c r="A57" s="248">
        <v>37</v>
      </c>
      <c r="B57" s="65" t="s">
        <v>44</v>
      </c>
      <c r="C57" s="246"/>
      <c r="D57" s="45"/>
      <c r="E57" s="41" t="s">
        <v>44</v>
      </c>
      <c r="F57" s="25">
        <f>F50-40</f>
        <v>44153</v>
      </c>
      <c r="G57" s="252"/>
      <c r="H57" s="252"/>
      <c r="I57" s="25">
        <f t="shared" ref="I57:P57" si="36">I50-40</f>
        <v>44208</v>
      </c>
      <c r="J57" s="388"/>
      <c r="K57" s="25">
        <f t="shared" si="36"/>
        <v>44263</v>
      </c>
      <c r="L57" s="25">
        <f t="shared" si="36"/>
        <v>44331</v>
      </c>
      <c r="M57" s="25">
        <f t="shared" si="36"/>
        <v>44390</v>
      </c>
      <c r="N57" s="25">
        <f t="shared" si="36"/>
        <v>44445</v>
      </c>
      <c r="O57" s="25">
        <f t="shared" si="36"/>
        <v>44512</v>
      </c>
      <c r="P57" s="25">
        <f t="shared" si="36"/>
        <v>44573</v>
      </c>
      <c r="Q57" s="26">
        <f>(F2-F57)/7</f>
        <v>37.142857142857146</v>
      </c>
      <c r="R57" s="248"/>
      <c r="S57" s="20"/>
    </row>
    <row r="58" spans="1:19" x14ac:dyDescent="0.25">
      <c r="A58" s="492">
        <v>38</v>
      </c>
      <c r="B58" s="249" t="s">
        <v>73</v>
      </c>
      <c r="C58" s="246"/>
      <c r="D58" s="45"/>
      <c r="E58" s="41" t="s">
        <v>73</v>
      </c>
      <c r="F58" s="25">
        <f>F57-7</f>
        <v>44146</v>
      </c>
      <c r="G58" s="252"/>
      <c r="H58" s="252"/>
      <c r="I58" s="25">
        <f t="shared" ref="I58:P58" si="37">I57-7</f>
        <v>44201</v>
      </c>
      <c r="J58" s="388"/>
      <c r="K58" s="25">
        <f t="shared" si="37"/>
        <v>44256</v>
      </c>
      <c r="L58" s="25">
        <f t="shared" si="37"/>
        <v>44324</v>
      </c>
      <c r="M58" s="25">
        <f t="shared" si="37"/>
        <v>44383</v>
      </c>
      <c r="N58" s="25">
        <f t="shared" si="37"/>
        <v>44438</v>
      </c>
      <c r="O58" s="25">
        <f t="shared" si="37"/>
        <v>44505</v>
      </c>
      <c r="P58" s="25">
        <f t="shared" si="37"/>
        <v>44566</v>
      </c>
      <c r="Q58" s="26">
        <f>(F2-F58)/7</f>
        <v>38.142857142857146</v>
      </c>
      <c r="R58" s="248"/>
      <c r="S58" s="20"/>
    </row>
    <row r="59" spans="1:19" ht="45" x14ac:dyDescent="0.25">
      <c r="A59" s="492"/>
      <c r="B59" s="248"/>
      <c r="C59" s="62" t="s">
        <v>54</v>
      </c>
      <c r="D59" s="49"/>
      <c r="E59" s="41" t="s">
        <v>54</v>
      </c>
      <c r="F59" s="248"/>
      <c r="G59" s="252"/>
      <c r="H59" s="252"/>
      <c r="I59" s="248"/>
      <c r="J59" s="388"/>
      <c r="K59" s="248"/>
      <c r="L59" s="248"/>
      <c r="M59" s="248"/>
      <c r="N59" s="248"/>
      <c r="O59" s="248"/>
      <c r="P59" s="248"/>
      <c r="Q59" s="26"/>
      <c r="R59" s="25">
        <f>R47-61</f>
        <v>44142</v>
      </c>
      <c r="S59" s="20">
        <f>(R2-R59)/7</f>
        <v>38.714285714285715</v>
      </c>
    </row>
    <row r="60" spans="1:19" x14ac:dyDescent="0.25">
      <c r="A60" s="248">
        <v>39</v>
      </c>
      <c r="B60" s="248"/>
      <c r="C60" s="246"/>
      <c r="D60" s="45"/>
      <c r="E60" s="41"/>
      <c r="F60" s="248"/>
      <c r="G60" s="252"/>
      <c r="H60" s="252"/>
      <c r="I60" s="248"/>
      <c r="J60" s="388"/>
      <c r="K60" s="248"/>
      <c r="L60" s="248"/>
      <c r="M60" s="248"/>
      <c r="N60" s="248"/>
      <c r="O60" s="248"/>
      <c r="P60" s="248"/>
      <c r="Q60" s="26"/>
      <c r="R60" s="248"/>
      <c r="S60" s="20"/>
    </row>
    <row r="61" spans="1:19" ht="15.75" thickBot="1" x14ac:dyDescent="0.3">
      <c r="A61" s="248">
        <v>40</v>
      </c>
      <c r="B61" s="248"/>
      <c r="C61" s="64" t="s">
        <v>44</v>
      </c>
      <c r="D61" s="50"/>
      <c r="E61" s="41" t="s">
        <v>44</v>
      </c>
      <c r="F61" s="248"/>
      <c r="G61" s="252"/>
      <c r="H61" s="252"/>
      <c r="I61" s="248"/>
      <c r="J61" s="388"/>
      <c r="K61" s="248"/>
      <c r="L61" s="248"/>
      <c r="M61" s="248"/>
      <c r="N61" s="248"/>
      <c r="O61" s="248"/>
      <c r="P61" s="248"/>
      <c r="Q61" s="26"/>
      <c r="R61" s="25">
        <f>R59-10</f>
        <v>44132</v>
      </c>
      <c r="S61" s="20">
        <f>(R2-R61)/7</f>
        <v>40.142857142857146</v>
      </c>
    </row>
  </sheetData>
  <mergeCells count="10">
    <mergeCell ref="A43:A44"/>
    <mergeCell ref="A45:A46"/>
    <mergeCell ref="A47:A49"/>
    <mergeCell ref="A58:A59"/>
    <mergeCell ref="E3:E4"/>
    <mergeCell ref="A19:A23"/>
    <mergeCell ref="A28:A30"/>
    <mergeCell ref="A31:A32"/>
    <mergeCell ref="A35:A36"/>
    <mergeCell ref="A38:A39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0F41-9084-4DFB-A7DC-7A4FDE598493}">
  <dimension ref="A1:T64"/>
  <sheetViews>
    <sheetView zoomScale="70" zoomScaleNormal="70" workbookViewId="0">
      <selection activeCell="F26" sqref="F26"/>
    </sheetView>
  </sheetViews>
  <sheetFormatPr defaultRowHeight="15" x14ac:dyDescent="0.25"/>
  <cols>
    <col min="1" max="1" width="8.7109375" style="1"/>
    <col min="2" max="2" width="48.140625" style="1" hidden="1" customWidth="1"/>
    <col min="3" max="3" width="35.7109375" style="1" hidden="1" customWidth="1"/>
    <col min="4" max="4" width="1.42578125" style="1" customWidth="1"/>
    <col min="5" max="5" width="47.42578125" style="1" customWidth="1"/>
    <col min="6" max="6" width="24.42578125" style="1" customWidth="1"/>
    <col min="7" max="7" width="5.85546875" style="251" customWidth="1"/>
    <col min="8" max="8" width="11.5703125" style="1" customWidth="1"/>
    <col min="9" max="9" width="11.5703125" style="251" customWidth="1"/>
    <col min="10" max="10" width="24.42578125" style="1" customWidth="1"/>
    <col min="11" max="11" width="24.42578125" style="251" customWidth="1"/>
    <col min="12" max="12" width="24.42578125" style="333" customWidth="1"/>
    <col min="13" max="17" width="24.42578125" style="1" customWidth="1"/>
    <col min="18" max="18" width="7.140625" style="24" hidden="1" customWidth="1"/>
    <col min="19" max="19" width="17.5703125" style="1" hidden="1" customWidth="1"/>
    <col min="20" max="20" width="0" hidden="1" customWidth="1"/>
  </cols>
  <sheetData>
    <row r="1" spans="1:20" ht="15.75" thickBot="1" x14ac:dyDescent="0.3">
      <c r="A1" s="1" t="s">
        <v>65</v>
      </c>
      <c r="B1" s="319" t="s">
        <v>52</v>
      </c>
      <c r="C1" s="319" t="s">
        <v>53</v>
      </c>
      <c r="F1" s="1" t="s">
        <v>56</v>
      </c>
      <c r="H1" s="1" t="s">
        <v>88</v>
      </c>
      <c r="J1" s="1" t="s">
        <v>89</v>
      </c>
      <c r="K1" s="333" t="s">
        <v>210</v>
      </c>
      <c r="L1" s="333" t="s">
        <v>210</v>
      </c>
      <c r="M1" s="1" t="s">
        <v>175</v>
      </c>
      <c r="N1" s="1" t="s">
        <v>176</v>
      </c>
      <c r="O1" s="1" t="s">
        <v>177</v>
      </c>
      <c r="P1" s="1" t="s">
        <v>178</v>
      </c>
      <c r="Q1" s="1" t="s">
        <v>179</v>
      </c>
      <c r="S1" s="1" t="s">
        <v>57</v>
      </c>
    </row>
    <row r="2" spans="1:20" x14ac:dyDescent="0.25">
      <c r="A2" s="316">
        <v>0</v>
      </c>
      <c r="B2" s="316" t="s">
        <v>81</v>
      </c>
      <c r="C2" s="315" t="s">
        <v>81</v>
      </c>
      <c r="D2" s="44"/>
      <c r="E2" s="311" t="s">
        <v>2</v>
      </c>
      <c r="F2" s="25">
        <v>44413</v>
      </c>
      <c r="G2" s="252"/>
      <c r="H2" s="25">
        <v>44474</v>
      </c>
      <c r="I2" s="252"/>
      <c r="J2" s="25">
        <v>44535</v>
      </c>
      <c r="K2" s="252"/>
      <c r="L2" s="332">
        <f>J2</f>
        <v>44535</v>
      </c>
      <c r="M2" s="25">
        <v>44597</v>
      </c>
      <c r="N2" s="25">
        <v>44656</v>
      </c>
      <c r="O2" s="25">
        <v>44717</v>
      </c>
      <c r="P2" s="25">
        <v>44778</v>
      </c>
      <c r="Q2" s="25">
        <v>44839</v>
      </c>
      <c r="R2" s="26"/>
      <c r="S2" s="25">
        <v>44413</v>
      </c>
      <c r="T2" s="20"/>
    </row>
    <row r="3" spans="1:20" x14ac:dyDescent="0.25">
      <c r="A3" s="316">
        <v>1</v>
      </c>
      <c r="B3" s="52" t="s">
        <v>3</v>
      </c>
      <c r="C3" s="315"/>
      <c r="D3" s="45"/>
      <c r="E3" s="493" t="s">
        <v>40</v>
      </c>
      <c r="F3" s="27">
        <f>F2-10</f>
        <v>44403</v>
      </c>
      <c r="G3" s="253"/>
      <c r="H3" s="27">
        <f t="shared" ref="H3:Q3" si="0">H2-10</f>
        <v>44464</v>
      </c>
      <c r="I3" s="253"/>
      <c r="J3" s="27">
        <f t="shared" si="0"/>
        <v>44525</v>
      </c>
      <c r="K3" s="253"/>
      <c r="L3" s="334">
        <f>L2-10</f>
        <v>44525</v>
      </c>
      <c r="M3" s="27">
        <f t="shared" si="0"/>
        <v>44587</v>
      </c>
      <c r="N3" s="27">
        <f t="shared" si="0"/>
        <v>44646</v>
      </c>
      <c r="O3" s="27">
        <f t="shared" si="0"/>
        <v>44707</v>
      </c>
      <c r="P3" s="27">
        <f t="shared" si="0"/>
        <v>44768</v>
      </c>
      <c r="Q3" s="27">
        <f t="shared" si="0"/>
        <v>44829</v>
      </c>
      <c r="R3" s="26">
        <f>(F2-F3)/7</f>
        <v>1.4285714285714286</v>
      </c>
      <c r="S3" s="316"/>
      <c r="T3" s="20"/>
    </row>
    <row r="4" spans="1:20" x14ac:dyDescent="0.25">
      <c r="A4" s="316">
        <v>2</v>
      </c>
      <c r="B4" s="316"/>
      <c r="C4" s="51" t="s">
        <v>3</v>
      </c>
      <c r="D4" s="45"/>
      <c r="E4" s="493"/>
      <c r="F4" s="25"/>
      <c r="G4" s="252"/>
      <c r="H4" s="25"/>
      <c r="I4" s="252"/>
      <c r="J4" s="25"/>
      <c r="K4" s="252"/>
      <c r="L4" s="332"/>
      <c r="M4" s="25"/>
      <c r="N4" s="25"/>
      <c r="O4" s="25"/>
      <c r="P4" s="25"/>
      <c r="Q4" s="25"/>
      <c r="R4" s="26"/>
      <c r="S4" s="27">
        <f>S2-14</f>
        <v>44399</v>
      </c>
      <c r="T4" s="20">
        <f>(S2-S4)/7</f>
        <v>2</v>
      </c>
    </row>
    <row r="5" spans="1:20" x14ac:dyDescent="0.25">
      <c r="A5" s="316">
        <v>3</v>
      </c>
      <c r="B5" s="316"/>
      <c r="C5" s="315"/>
      <c r="D5" s="45"/>
      <c r="E5" s="311"/>
      <c r="F5" s="25"/>
      <c r="G5" s="252"/>
      <c r="H5" s="25"/>
      <c r="I5" s="252"/>
      <c r="J5" s="25"/>
      <c r="K5" s="252"/>
      <c r="L5" s="332"/>
      <c r="M5" s="25"/>
      <c r="N5" s="25"/>
      <c r="O5" s="25"/>
      <c r="P5" s="25"/>
      <c r="Q5" s="25"/>
      <c r="R5" s="26"/>
      <c r="S5" s="25"/>
      <c r="T5" s="20"/>
    </row>
    <row r="6" spans="1:20" x14ac:dyDescent="0.25">
      <c r="A6" s="316">
        <v>4</v>
      </c>
      <c r="B6" s="316"/>
      <c r="C6" s="315"/>
      <c r="D6" s="45"/>
      <c r="E6" s="311"/>
      <c r="F6" s="25"/>
      <c r="G6" s="252"/>
      <c r="H6" s="25"/>
      <c r="I6" s="252"/>
      <c r="J6" s="25"/>
      <c r="K6" s="252"/>
      <c r="L6" s="332"/>
      <c r="M6" s="25"/>
      <c r="N6" s="25"/>
      <c r="O6" s="25"/>
      <c r="P6" s="25"/>
      <c r="Q6" s="25"/>
      <c r="R6" s="26"/>
      <c r="S6" s="25"/>
      <c r="T6" s="20"/>
    </row>
    <row r="7" spans="1:20" x14ac:dyDescent="0.25">
      <c r="A7" s="316">
        <v>5</v>
      </c>
      <c r="B7" s="316"/>
      <c r="C7" s="315"/>
      <c r="D7" s="45"/>
      <c r="E7" s="311"/>
      <c r="F7" s="25"/>
      <c r="G7" s="252"/>
      <c r="H7" s="25"/>
      <c r="I7" s="252"/>
      <c r="J7" s="25"/>
      <c r="K7" s="252"/>
      <c r="L7" s="332"/>
      <c r="M7" s="25"/>
      <c r="N7" s="25"/>
      <c r="O7" s="25"/>
      <c r="P7" s="25"/>
      <c r="Q7" s="25"/>
      <c r="R7" s="26"/>
      <c r="S7" s="25"/>
      <c r="T7" s="20"/>
    </row>
    <row r="8" spans="1:20" x14ac:dyDescent="0.25">
      <c r="A8" s="316">
        <v>6</v>
      </c>
      <c r="B8" s="316"/>
      <c r="C8" s="315"/>
      <c r="D8" s="45"/>
      <c r="E8" s="311"/>
      <c r="F8" s="25"/>
      <c r="G8" s="252"/>
      <c r="H8" s="25"/>
      <c r="I8" s="252"/>
      <c r="J8" s="25"/>
      <c r="K8" s="252"/>
      <c r="L8" s="332"/>
      <c r="M8" s="25"/>
      <c r="N8" s="25"/>
      <c r="O8" s="25"/>
      <c r="P8" s="25"/>
      <c r="Q8" s="25"/>
      <c r="R8" s="26"/>
      <c r="S8" s="25"/>
      <c r="T8" s="20"/>
    </row>
    <row r="9" spans="1:20" x14ac:dyDescent="0.25">
      <c r="A9" s="316">
        <v>7</v>
      </c>
      <c r="B9" s="316"/>
      <c r="C9" s="315"/>
      <c r="D9" s="45"/>
      <c r="E9" s="311"/>
      <c r="F9" s="25"/>
      <c r="G9" s="252"/>
      <c r="H9" s="25"/>
      <c r="I9" s="252"/>
      <c r="J9" s="25"/>
      <c r="K9" s="252"/>
      <c r="L9" s="332"/>
      <c r="M9" s="25"/>
      <c r="N9" s="25"/>
      <c r="O9" s="25"/>
      <c r="P9" s="25"/>
      <c r="Q9" s="25"/>
      <c r="R9" s="26"/>
      <c r="S9" s="25"/>
      <c r="T9" s="20"/>
    </row>
    <row r="10" spans="1:20" x14ac:dyDescent="0.25">
      <c r="A10" s="316">
        <v>8</v>
      </c>
      <c r="B10" s="7" t="s">
        <v>82</v>
      </c>
      <c r="C10" s="315"/>
      <c r="D10" s="45"/>
      <c r="E10" s="311" t="s">
        <v>84</v>
      </c>
      <c r="F10" s="25">
        <f>F3-45</f>
        <v>44358</v>
      </c>
      <c r="G10" s="252">
        <f>F3-F10</f>
        <v>45</v>
      </c>
      <c r="H10" s="25">
        <f t="shared" ref="H10:Q10" si="1">H3-45</f>
        <v>44419</v>
      </c>
      <c r="I10" s="252"/>
      <c r="J10" s="25">
        <f t="shared" si="1"/>
        <v>44480</v>
      </c>
      <c r="K10" s="252">
        <f>SUM(L2-L10)/7</f>
        <v>13.714285714285714</v>
      </c>
      <c r="L10" s="332">
        <f>L3-86</f>
        <v>44439</v>
      </c>
      <c r="M10" s="25">
        <f t="shared" si="1"/>
        <v>44542</v>
      </c>
      <c r="N10" s="25">
        <f t="shared" si="1"/>
        <v>44601</v>
      </c>
      <c r="O10" s="25">
        <f t="shared" si="1"/>
        <v>44662</v>
      </c>
      <c r="P10" s="25">
        <f t="shared" si="1"/>
        <v>44723</v>
      </c>
      <c r="Q10" s="25">
        <f t="shared" si="1"/>
        <v>44784</v>
      </c>
      <c r="R10" s="26">
        <f>(F2-F10)/7</f>
        <v>7.8571428571428568</v>
      </c>
      <c r="S10" s="316"/>
      <c r="T10" s="20"/>
    </row>
    <row r="11" spans="1:20" ht="60" hidden="1" x14ac:dyDescent="0.25">
      <c r="A11" s="316">
        <v>9</v>
      </c>
      <c r="C11" s="315"/>
      <c r="D11" s="45"/>
      <c r="E11" s="41" t="s">
        <v>80</v>
      </c>
      <c r="F11" s="25">
        <f>F10-10</f>
        <v>44348</v>
      </c>
      <c r="G11" s="252"/>
      <c r="H11" s="25">
        <f t="shared" ref="H11:Q11" si="2">H10-10</f>
        <v>44409</v>
      </c>
      <c r="I11" s="252"/>
      <c r="J11" s="25">
        <f t="shared" si="2"/>
        <v>44470</v>
      </c>
      <c r="K11" s="252"/>
      <c r="L11" s="332"/>
      <c r="M11" s="25">
        <f t="shared" si="2"/>
        <v>44532</v>
      </c>
      <c r="N11" s="25">
        <f t="shared" si="2"/>
        <v>44591</v>
      </c>
      <c r="O11" s="25">
        <f t="shared" si="2"/>
        <v>44652</v>
      </c>
      <c r="P11" s="25">
        <f t="shared" si="2"/>
        <v>44713</v>
      </c>
      <c r="Q11" s="25">
        <f t="shared" si="2"/>
        <v>44774</v>
      </c>
      <c r="R11" s="26">
        <f>(F2-F11)/7</f>
        <v>9.2857142857142865</v>
      </c>
      <c r="S11" s="316"/>
      <c r="T11" s="20"/>
    </row>
    <row r="12" spans="1:20" ht="32.450000000000003" customHeight="1" x14ac:dyDescent="0.25">
      <c r="A12" s="316">
        <v>10</v>
      </c>
      <c r="B12" s="318" t="s">
        <v>83</v>
      </c>
      <c r="C12" s="315"/>
      <c r="D12" s="45"/>
      <c r="E12" s="311" t="s">
        <v>211</v>
      </c>
      <c r="F12" s="25"/>
      <c r="G12" s="252"/>
      <c r="H12" s="25"/>
      <c r="I12" s="252"/>
      <c r="J12" s="25"/>
      <c r="K12" s="252">
        <f>SUM(L2-L12)/7</f>
        <v>14.285714285714286</v>
      </c>
      <c r="L12" s="332">
        <f>L10-4</f>
        <v>44435</v>
      </c>
      <c r="M12" s="25"/>
      <c r="N12" s="25"/>
      <c r="O12" s="25"/>
      <c r="P12" s="25"/>
      <c r="Q12" s="25"/>
      <c r="R12" s="26"/>
      <c r="S12" s="316"/>
      <c r="T12" s="20"/>
    </row>
    <row r="13" spans="1:20" ht="30" hidden="1" x14ac:dyDescent="0.25">
      <c r="A13" s="316">
        <v>11</v>
      </c>
      <c r="B13" s="7" t="s">
        <v>42</v>
      </c>
      <c r="C13" s="315"/>
      <c r="D13" s="45"/>
      <c r="E13" s="41" t="s">
        <v>188</v>
      </c>
      <c r="F13" s="25">
        <f>F3-70</f>
        <v>44333</v>
      </c>
      <c r="G13" s="252">
        <f>F3-F13</f>
        <v>70</v>
      </c>
      <c r="H13" s="25">
        <f t="shared" ref="H13:Q13" si="3">H3-70</f>
        <v>44394</v>
      </c>
      <c r="I13" s="252">
        <f>SUM(J2-J13)/7</f>
        <v>11.428571428571429</v>
      </c>
      <c r="J13" s="25">
        <f t="shared" si="3"/>
        <v>44455</v>
      </c>
      <c r="K13" s="252"/>
      <c r="L13" s="332"/>
      <c r="M13" s="25">
        <f t="shared" si="3"/>
        <v>44517</v>
      </c>
      <c r="N13" s="25">
        <f t="shared" si="3"/>
        <v>44576</v>
      </c>
      <c r="O13" s="25">
        <f t="shared" si="3"/>
        <v>44637</v>
      </c>
      <c r="P13" s="25">
        <f t="shared" si="3"/>
        <v>44698</v>
      </c>
      <c r="Q13" s="25">
        <f t="shared" si="3"/>
        <v>44759</v>
      </c>
      <c r="R13" s="26">
        <f>(F2-F13)/7</f>
        <v>11.428571428571429</v>
      </c>
      <c r="S13" s="316"/>
      <c r="T13" s="20"/>
    </row>
    <row r="14" spans="1:20" ht="30" hidden="1" x14ac:dyDescent="0.25">
      <c r="A14" s="316">
        <v>12</v>
      </c>
      <c r="B14" s="54" t="s">
        <v>90</v>
      </c>
      <c r="C14" s="315"/>
      <c r="D14" s="45"/>
      <c r="E14" s="311"/>
      <c r="F14" s="25"/>
      <c r="G14" s="252"/>
      <c r="H14" s="25"/>
      <c r="I14" s="252"/>
      <c r="J14" s="25"/>
      <c r="K14" s="252"/>
      <c r="L14" s="332"/>
      <c r="M14" s="25"/>
      <c r="N14" s="25"/>
      <c r="O14" s="25"/>
      <c r="P14" s="25"/>
      <c r="Q14" s="25"/>
      <c r="R14" s="26"/>
      <c r="S14" s="316"/>
      <c r="T14" s="20"/>
    </row>
    <row r="15" spans="1:20" x14ac:dyDescent="0.25">
      <c r="A15" s="316">
        <v>13</v>
      </c>
      <c r="B15" s="316" t="s">
        <v>58</v>
      </c>
      <c r="C15" s="315"/>
      <c r="D15" s="45"/>
      <c r="E15" s="311" t="s">
        <v>212</v>
      </c>
      <c r="F15" s="25">
        <f>F13-10</f>
        <v>44323</v>
      </c>
      <c r="G15" s="252"/>
      <c r="H15" s="25">
        <f t="shared" ref="H15:Q15" si="4">H13-10</f>
        <v>44384</v>
      </c>
      <c r="I15" s="252"/>
      <c r="J15" s="25">
        <f t="shared" si="4"/>
        <v>44445</v>
      </c>
      <c r="K15" s="252">
        <f>SUM(L2-L15)/7</f>
        <v>16.428571428571427</v>
      </c>
      <c r="L15" s="332">
        <f>L12-15</f>
        <v>44420</v>
      </c>
      <c r="M15" s="25">
        <f t="shared" si="4"/>
        <v>44507</v>
      </c>
      <c r="N15" s="25">
        <f t="shared" si="4"/>
        <v>44566</v>
      </c>
      <c r="O15" s="25">
        <f t="shared" si="4"/>
        <v>44627</v>
      </c>
      <c r="P15" s="25">
        <f t="shared" si="4"/>
        <v>44688</v>
      </c>
      <c r="Q15" s="25">
        <f t="shared" si="4"/>
        <v>44749</v>
      </c>
      <c r="R15" s="26">
        <f>(F2-F15)/7</f>
        <v>12.857142857142858</v>
      </c>
      <c r="S15" s="316"/>
      <c r="T15" s="20"/>
    </row>
    <row r="16" spans="1:20" s="277" customFormat="1" ht="30" x14ac:dyDescent="0.25">
      <c r="A16" s="12">
        <v>14</v>
      </c>
      <c r="B16" s="12" t="s">
        <v>59</v>
      </c>
      <c r="C16" s="273"/>
      <c r="D16" s="274"/>
      <c r="E16" s="275" t="s">
        <v>186</v>
      </c>
      <c r="F16" s="28">
        <f>F15-5</f>
        <v>44318</v>
      </c>
      <c r="G16" s="256">
        <f>F16-F22</f>
        <v>14</v>
      </c>
      <c r="H16" s="28">
        <f t="shared" ref="H16:Q16" si="5">H15-5</f>
        <v>44379</v>
      </c>
      <c r="I16" s="256"/>
      <c r="J16" s="28">
        <f t="shared" si="5"/>
        <v>44440</v>
      </c>
      <c r="K16" s="256"/>
      <c r="L16" s="335"/>
      <c r="M16" s="28">
        <f t="shared" si="5"/>
        <v>44502</v>
      </c>
      <c r="N16" s="28">
        <f t="shared" si="5"/>
        <v>44561</v>
      </c>
      <c r="O16" s="28">
        <f t="shared" si="5"/>
        <v>44622</v>
      </c>
      <c r="P16" s="28">
        <f t="shared" si="5"/>
        <v>44683</v>
      </c>
      <c r="Q16" s="28">
        <f t="shared" si="5"/>
        <v>44744</v>
      </c>
      <c r="R16" s="29">
        <f>(F2-F16)/7</f>
        <v>13.571428571428571</v>
      </c>
      <c r="S16" s="12"/>
      <c r="T16" s="276"/>
    </row>
    <row r="17" spans="1:20" ht="30" x14ac:dyDescent="0.25">
      <c r="A17" s="316">
        <v>15</v>
      </c>
      <c r="B17" s="316" t="s">
        <v>51</v>
      </c>
      <c r="C17" s="315"/>
      <c r="D17" s="45"/>
      <c r="E17" s="41" t="s">
        <v>192</v>
      </c>
      <c r="F17" s="25">
        <f>F16-10</f>
        <v>44308</v>
      </c>
      <c r="G17" s="252"/>
      <c r="H17" s="25">
        <f t="shared" ref="H17:Q17" si="6">H16-10</f>
        <v>44369</v>
      </c>
      <c r="I17" s="252"/>
      <c r="J17" s="25">
        <f t="shared" si="6"/>
        <v>44430</v>
      </c>
      <c r="K17" s="252"/>
      <c r="L17" s="332"/>
      <c r="M17" s="25">
        <f t="shared" si="6"/>
        <v>44492</v>
      </c>
      <c r="N17" s="25">
        <f t="shared" si="6"/>
        <v>44551</v>
      </c>
      <c r="O17" s="25">
        <f t="shared" si="6"/>
        <v>44612</v>
      </c>
      <c r="P17" s="25">
        <f t="shared" si="6"/>
        <v>44673</v>
      </c>
      <c r="Q17" s="25">
        <f t="shared" si="6"/>
        <v>44734</v>
      </c>
      <c r="R17" s="26">
        <f>(F2-F17)/7</f>
        <v>15</v>
      </c>
      <c r="S17" s="316"/>
      <c r="T17" s="20"/>
    </row>
    <row r="18" spans="1:20" x14ac:dyDescent="0.25">
      <c r="A18" s="316"/>
      <c r="B18" s="316"/>
      <c r="C18" s="315"/>
      <c r="D18" s="45"/>
      <c r="E18" s="311" t="s">
        <v>187</v>
      </c>
      <c r="F18" s="25">
        <f>F16-14</f>
        <v>44304</v>
      </c>
      <c r="G18" s="252"/>
      <c r="H18" s="25">
        <f t="shared" ref="H18:Q18" si="7">H16-14</f>
        <v>44365</v>
      </c>
      <c r="I18" s="252"/>
      <c r="J18" s="25">
        <f t="shared" si="7"/>
        <v>44426</v>
      </c>
      <c r="K18" s="252"/>
      <c r="L18" s="332"/>
      <c r="M18" s="25">
        <f t="shared" si="7"/>
        <v>44488</v>
      </c>
      <c r="N18" s="25">
        <f t="shared" si="7"/>
        <v>44547</v>
      </c>
      <c r="O18" s="25">
        <f t="shared" si="7"/>
        <v>44608</v>
      </c>
      <c r="P18" s="25">
        <f t="shared" si="7"/>
        <v>44669</v>
      </c>
      <c r="Q18" s="25">
        <f t="shared" si="7"/>
        <v>44730</v>
      </c>
      <c r="R18" s="26"/>
      <c r="S18" s="316"/>
      <c r="T18" s="20"/>
    </row>
    <row r="19" spans="1:20" ht="60" x14ac:dyDescent="0.25">
      <c r="A19" s="488">
        <v>16</v>
      </c>
      <c r="B19" s="7" t="s">
        <v>69</v>
      </c>
      <c r="C19" s="53" t="s">
        <v>84</v>
      </c>
      <c r="D19" s="46"/>
      <c r="E19" s="41" t="s">
        <v>189</v>
      </c>
      <c r="F19" s="33">
        <f>F3-100</f>
        <v>44303</v>
      </c>
      <c r="G19" s="254">
        <f>F3-F19</f>
        <v>100</v>
      </c>
      <c r="H19" s="33">
        <f t="shared" ref="H19:Q19" si="8">H3-100</f>
        <v>44364</v>
      </c>
      <c r="I19" s="254"/>
      <c r="J19" s="33">
        <f>J3-105</f>
        <v>44420</v>
      </c>
      <c r="K19" s="254"/>
      <c r="L19" s="336"/>
      <c r="M19" s="33">
        <f t="shared" si="8"/>
        <v>44487</v>
      </c>
      <c r="N19" s="33">
        <f t="shared" si="8"/>
        <v>44546</v>
      </c>
      <c r="O19" s="33">
        <f t="shared" si="8"/>
        <v>44607</v>
      </c>
      <c r="P19" s="33">
        <f t="shared" si="8"/>
        <v>44668</v>
      </c>
      <c r="Q19" s="33">
        <f t="shared" si="8"/>
        <v>44729</v>
      </c>
      <c r="R19" s="34">
        <f>(F2-F19)/7</f>
        <v>15.714285714285714</v>
      </c>
      <c r="S19" s="316"/>
      <c r="T19" s="20">
        <f>(S2-S20)/7</f>
        <v>15.714285714285714</v>
      </c>
    </row>
    <row r="20" spans="1:20" ht="30" x14ac:dyDescent="0.25">
      <c r="A20" s="488"/>
      <c r="B20" s="318" t="s">
        <v>70</v>
      </c>
      <c r="C20" s="313" t="s">
        <v>66</v>
      </c>
      <c r="D20" s="46"/>
      <c r="E20" s="311" t="s">
        <v>68</v>
      </c>
      <c r="F20" s="35"/>
      <c r="G20" s="255"/>
      <c r="H20" s="35"/>
      <c r="I20" s="255"/>
      <c r="J20" s="35"/>
      <c r="K20" s="255"/>
      <c r="L20" s="337"/>
      <c r="M20" s="35"/>
      <c r="N20" s="35"/>
      <c r="O20" s="35"/>
      <c r="P20" s="35"/>
      <c r="Q20" s="35"/>
      <c r="R20" s="26"/>
      <c r="S20" s="33">
        <f>S4-96</f>
        <v>44303</v>
      </c>
      <c r="T20" s="20"/>
    </row>
    <row r="21" spans="1:20" ht="18.95" customHeight="1" x14ac:dyDescent="0.25">
      <c r="A21" s="488"/>
      <c r="C21" s="313"/>
      <c r="D21" s="46"/>
      <c r="E21" s="41" t="s">
        <v>70</v>
      </c>
      <c r="F21" s="25">
        <f>F19</f>
        <v>44303</v>
      </c>
      <c r="G21" s="252"/>
      <c r="H21" s="25">
        <f t="shared" ref="H21:Q21" si="9">H19</f>
        <v>44364</v>
      </c>
      <c r="I21" s="252"/>
      <c r="J21" s="25">
        <f t="shared" si="9"/>
        <v>44420</v>
      </c>
      <c r="K21" s="252"/>
      <c r="L21" s="332"/>
      <c r="M21" s="25">
        <f t="shared" si="9"/>
        <v>44487</v>
      </c>
      <c r="N21" s="25">
        <f t="shared" si="9"/>
        <v>44546</v>
      </c>
      <c r="O21" s="25">
        <f t="shared" si="9"/>
        <v>44607</v>
      </c>
      <c r="P21" s="25">
        <f t="shared" si="9"/>
        <v>44668</v>
      </c>
      <c r="Q21" s="25">
        <f t="shared" si="9"/>
        <v>44729</v>
      </c>
      <c r="R21" s="26">
        <f>(F2-F21)/7</f>
        <v>15.714285714285714</v>
      </c>
      <c r="S21" s="316"/>
      <c r="T21" s="20"/>
    </row>
    <row r="22" spans="1:20" x14ac:dyDescent="0.25">
      <c r="A22" s="488"/>
      <c r="B22" s="316" t="s">
        <v>50</v>
      </c>
      <c r="C22" s="313"/>
      <c r="D22" s="46"/>
      <c r="E22" s="311" t="s">
        <v>50</v>
      </c>
      <c r="F22" s="25">
        <f>F16-14</f>
        <v>44304</v>
      </c>
      <c r="G22" s="252"/>
      <c r="H22" s="25">
        <f t="shared" ref="H22:Q22" si="10">H16-14</f>
        <v>44365</v>
      </c>
      <c r="I22" s="252"/>
      <c r="J22" s="25">
        <f t="shared" si="10"/>
        <v>44426</v>
      </c>
      <c r="K22" s="252"/>
      <c r="L22" s="332"/>
      <c r="M22" s="25">
        <f t="shared" si="10"/>
        <v>44488</v>
      </c>
      <c r="N22" s="25">
        <f t="shared" si="10"/>
        <v>44547</v>
      </c>
      <c r="O22" s="25">
        <f t="shared" si="10"/>
        <v>44608</v>
      </c>
      <c r="P22" s="25">
        <f t="shared" si="10"/>
        <v>44669</v>
      </c>
      <c r="Q22" s="25">
        <f t="shared" si="10"/>
        <v>44730</v>
      </c>
      <c r="R22" s="26">
        <f>(F2-F22)/7</f>
        <v>15.571428571428571</v>
      </c>
      <c r="S22" s="316"/>
      <c r="T22" s="20"/>
    </row>
    <row r="23" spans="1:20" ht="75" x14ac:dyDescent="0.25">
      <c r="A23" s="488"/>
      <c r="B23" s="54" t="s">
        <v>48</v>
      </c>
      <c r="C23" s="55" t="s">
        <v>85</v>
      </c>
      <c r="D23" s="46"/>
      <c r="E23" s="41" t="s">
        <v>191</v>
      </c>
      <c r="F23" s="25">
        <f>F19-0</f>
        <v>44303</v>
      </c>
      <c r="G23" s="252"/>
      <c r="H23" s="25">
        <f t="shared" ref="H23:Q23" si="11">H19-0</f>
        <v>44364</v>
      </c>
      <c r="I23" s="252">
        <f>SUM(J2-J23)</f>
        <v>115</v>
      </c>
      <c r="J23" s="25">
        <f t="shared" si="11"/>
        <v>44420</v>
      </c>
      <c r="K23" s="252"/>
      <c r="L23" s="332"/>
      <c r="M23" s="25">
        <f t="shared" si="11"/>
        <v>44487</v>
      </c>
      <c r="N23" s="25">
        <f t="shared" si="11"/>
        <v>44546</v>
      </c>
      <c r="O23" s="25">
        <f t="shared" si="11"/>
        <v>44607</v>
      </c>
      <c r="P23" s="25">
        <f t="shared" si="11"/>
        <v>44668</v>
      </c>
      <c r="Q23" s="25">
        <f t="shared" si="11"/>
        <v>44729</v>
      </c>
      <c r="R23" s="26"/>
      <c r="S23" s="25">
        <f>S20-0</f>
        <v>44303</v>
      </c>
      <c r="T23" s="20">
        <f>(S2-S23)/7</f>
        <v>15.714285714285714</v>
      </c>
    </row>
    <row r="24" spans="1:20" s="277" customFormat="1" ht="21.6" customHeight="1" x14ac:dyDescent="0.25">
      <c r="A24" s="314"/>
      <c r="B24" s="272"/>
      <c r="C24" s="278"/>
      <c r="D24" s="279"/>
      <c r="E24" s="275" t="s">
        <v>185</v>
      </c>
      <c r="F24" s="28">
        <f>F25+3</f>
        <v>44299</v>
      </c>
      <c r="G24" s="256"/>
      <c r="H24" s="28">
        <f t="shared" ref="H24:Q25" si="12">H25+3</f>
        <v>44360</v>
      </c>
      <c r="I24" s="256"/>
      <c r="J24" s="28">
        <f t="shared" si="12"/>
        <v>44416</v>
      </c>
      <c r="K24" s="256"/>
      <c r="L24" s="335"/>
      <c r="M24" s="28">
        <f t="shared" si="12"/>
        <v>44483</v>
      </c>
      <c r="N24" s="28">
        <f t="shared" si="12"/>
        <v>44542</v>
      </c>
      <c r="O24" s="28">
        <f t="shared" si="12"/>
        <v>44603</v>
      </c>
      <c r="P24" s="28">
        <f t="shared" si="12"/>
        <v>44664</v>
      </c>
      <c r="Q24" s="28">
        <f t="shared" si="12"/>
        <v>44725</v>
      </c>
      <c r="R24" s="29"/>
      <c r="S24" s="28"/>
      <c r="T24" s="276"/>
    </row>
    <row r="25" spans="1:20" s="289" customFormat="1" ht="67.5" customHeight="1" thickBot="1" x14ac:dyDescent="0.3">
      <c r="A25" s="280"/>
      <c r="B25" s="281"/>
      <c r="C25" s="282"/>
      <c r="D25" s="283"/>
      <c r="E25" s="284" t="s">
        <v>184</v>
      </c>
      <c r="F25" s="285">
        <f>F26+3</f>
        <v>44296</v>
      </c>
      <c r="G25" s="286"/>
      <c r="H25" s="308">
        <f t="shared" si="12"/>
        <v>44357</v>
      </c>
      <c r="I25" s="346"/>
      <c r="J25" s="285">
        <f t="shared" si="12"/>
        <v>44413</v>
      </c>
      <c r="K25" s="286"/>
      <c r="L25" s="338"/>
      <c r="M25" s="285">
        <f t="shared" si="12"/>
        <v>44480</v>
      </c>
      <c r="N25" s="285">
        <f t="shared" si="12"/>
        <v>44539</v>
      </c>
      <c r="O25" s="285">
        <f t="shared" si="12"/>
        <v>44600</v>
      </c>
      <c r="P25" s="285">
        <f t="shared" si="12"/>
        <v>44661</v>
      </c>
      <c r="Q25" s="285">
        <f t="shared" si="12"/>
        <v>44722</v>
      </c>
      <c r="R25" s="287"/>
      <c r="S25" s="285"/>
      <c r="T25" s="288"/>
    </row>
    <row r="26" spans="1:20" s="269" customFormat="1" ht="125.25" thickBot="1" x14ac:dyDescent="0.3">
      <c r="A26" s="257">
        <v>17</v>
      </c>
      <c r="B26" s="258" t="s">
        <v>67</v>
      </c>
      <c r="C26" s="264"/>
      <c r="D26" s="265"/>
      <c r="E26" s="261" t="s">
        <v>183</v>
      </c>
      <c r="F26" s="262">
        <f>F23-10</f>
        <v>44293</v>
      </c>
      <c r="G26" s="300"/>
      <c r="H26" s="310">
        <f t="shared" ref="H26:Q26" si="13">H23-10</f>
        <v>44354</v>
      </c>
      <c r="I26" s="347">
        <f>SUM(J2-J26)/7</f>
        <v>17.857142857142858</v>
      </c>
      <c r="J26" s="301">
        <f t="shared" si="13"/>
        <v>44410</v>
      </c>
      <c r="K26" s="343"/>
      <c r="L26" s="339"/>
      <c r="M26" s="262">
        <f t="shared" si="13"/>
        <v>44477</v>
      </c>
      <c r="N26" s="262">
        <f t="shared" si="13"/>
        <v>44536</v>
      </c>
      <c r="O26" s="262">
        <f t="shared" si="13"/>
        <v>44597</v>
      </c>
      <c r="P26" s="262">
        <f t="shared" si="13"/>
        <v>44658</v>
      </c>
      <c r="Q26" s="262">
        <f t="shared" si="13"/>
        <v>44719</v>
      </c>
      <c r="R26" s="267">
        <f>(F2-F26)/7</f>
        <v>17.142857142857142</v>
      </c>
      <c r="S26" s="257"/>
      <c r="T26" s="268"/>
    </row>
    <row r="27" spans="1:20" s="105" customFormat="1" ht="105" x14ac:dyDescent="0.25">
      <c r="A27" s="23"/>
      <c r="B27" s="290"/>
      <c r="C27" s="37"/>
      <c r="D27" s="47"/>
      <c r="E27" s="101" t="s">
        <v>190</v>
      </c>
      <c r="F27" s="102">
        <f>F26-30</f>
        <v>44263</v>
      </c>
      <c r="G27" s="291"/>
      <c r="H27" s="309">
        <f t="shared" ref="H27:Q27" si="14">H26-30</f>
        <v>44324</v>
      </c>
      <c r="I27" s="348"/>
      <c r="J27" s="102">
        <f t="shared" si="14"/>
        <v>44380</v>
      </c>
      <c r="K27" s="291"/>
      <c r="L27" s="340"/>
      <c r="M27" s="102">
        <f t="shared" si="14"/>
        <v>44447</v>
      </c>
      <c r="N27" s="102">
        <f t="shared" si="14"/>
        <v>44506</v>
      </c>
      <c r="O27" s="102">
        <f t="shared" si="14"/>
        <v>44567</v>
      </c>
      <c r="P27" s="102">
        <f t="shared" si="14"/>
        <v>44628</v>
      </c>
      <c r="Q27" s="102">
        <f t="shared" si="14"/>
        <v>44689</v>
      </c>
      <c r="R27" s="103"/>
      <c r="S27" s="23"/>
      <c r="T27" s="104"/>
    </row>
    <row r="28" spans="1:20" ht="30" x14ac:dyDescent="0.25">
      <c r="A28" s="494">
        <v>18</v>
      </c>
      <c r="B28" s="316" t="s">
        <v>49</v>
      </c>
      <c r="C28" s="312"/>
      <c r="D28" s="48"/>
      <c r="E28" s="41" t="s">
        <v>182</v>
      </c>
      <c r="F28" s="25">
        <f>F22-14</f>
        <v>44290</v>
      </c>
      <c r="G28" s="252"/>
      <c r="H28" s="25">
        <f t="shared" ref="H28:Q28" si="15">H22-14</f>
        <v>44351</v>
      </c>
      <c r="I28" s="252"/>
      <c r="J28" s="25">
        <f t="shared" si="15"/>
        <v>44412</v>
      </c>
      <c r="K28" s="252"/>
      <c r="L28" s="332"/>
      <c r="M28" s="25">
        <f t="shared" si="15"/>
        <v>44474</v>
      </c>
      <c r="N28" s="25">
        <f t="shared" si="15"/>
        <v>44533</v>
      </c>
      <c r="O28" s="25">
        <f t="shared" si="15"/>
        <v>44594</v>
      </c>
      <c r="P28" s="25">
        <f t="shared" si="15"/>
        <v>44655</v>
      </c>
      <c r="Q28" s="25">
        <f t="shared" si="15"/>
        <v>44716</v>
      </c>
      <c r="R28" s="26">
        <f>(F2-F28)/7</f>
        <v>17.571428571428573</v>
      </c>
      <c r="S28" s="316"/>
      <c r="T28" s="20"/>
    </row>
    <row r="29" spans="1:20" ht="38.1" customHeight="1" x14ac:dyDescent="0.25">
      <c r="A29" s="494"/>
      <c r="B29" s="316"/>
      <c r="C29" s="57" t="s">
        <v>74</v>
      </c>
      <c r="D29" s="45"/>
      <c r="E29" s="311" t="s">
        <v>74</v>
      </c>
      <c r="F29" s="316"/>
      <c r="G29" s="252"/>
      <c r="H29" s="316"/>
      <c r="I29" s="252"/>
      <c r="J29" s="316"/>
      <c r="K29" s="252"/>
      <c r="L29" s="341"/>
      <c r="M29" s="316"/>
      <c r="N29" s="316"/>
      <c r="O29" s="316"/>
      <c r="P29" s="316"/>
      <c r="Q29" s="316"/>
      <c r="R29" s="26"/>
      <c r="S29" s="25">
        <f>S23-17</f>
        <v>44286</v>
      </c>
      <c r="T29" s="20">
        <f>(S2-S29)/7</f>
        <v>18.142857142857142</v>
      </c>
    </row>
    <row r="30" spans="1:20" ht="14.45" customHeight="1" x14ac:dyDescent="0.25">
      <c r="A30" s="494"/>
      <c r="B30" s="316"/>
      <c r="C30" s="57"/>
      <c r="D30" s="45"/>
      <c r="E30" s="311" t="s">
        <v>214</v>
      </c>
      <c r="F30" s="316"/>
      <c r="G30" s="252"/>
      <c r="H30" s="316"/>
      <c r="I30" s="252"/>
      <c r="J30" s="316"/>
      <c r="K30" s="267">
        <f>SUM(L2-L30)/7</f>
        <v>17.857142857142858</v>
      </c>
      <c r="L30" s="451">
        <f>L15-10</f>
        <v>44410</v>
      </c>
      <c r="M30" s="316"/>
      <c r="N30" s="316"/>
      <c r="O30" s="316"/>
      <c r="P30" s="316"/>
      <c r="Q30" s="316"/>
      <c r="R30" s="26"/>
      <c r="S30" s="25"/>
      <c r="T30" s="20"/>
    </row>
    <row r="31" spans="1:20" s="269" customFormat="1" x14ac:dyDescent="0.25">
      <c r="A31" s="494"/>
      <c r="B31" s="257" t="s">
        <v>75</v>
      </c>
      <c r="C31" s="270"/>
      <c r="D31" s="271"/>
      <c r="E31" s="266" t="s">
        <v>75</v>
      </c>
      <c r="F31" s="262">
        <f>F26-7</f>
        <v>44286</v>
      </c>
      <c r="G31" s="263"/>
      <c r="H31" s="262">
        <f t="shared" ref="H31:Q31" si="16">H26-7</f>
        <v>44347</v>
      </c>
      <c r="I31" s="267">
        <f>SUM(J2-J31)/7</f>
        <v>19.285714285714285</v>
      </c>
      <c r="J31" s="262">
        <f>J26-10</f>
        <v>44400</v>
      </c>
      <c r="M31" s="262">
        <f t="shared" si="16"/>
        <v>44470</v>
      </c>
      <c r="N31" s="262">
        <f t="shared" si="16"/>
        <v>44529</v>
      </c>
      <c r="O31" s="262">
        <f t="shared" si="16"/>
        <v>44590</v>
      </c>
      <c r="P31" s="262">
        <f t="shared" si="16"/>
        <v>44651</v>
      </c>
      <c r="Q31" s="262">
        <f t="shared" si="16"/>
        <v>44712</v>
      </c>
      <c r="R31" s="267">
        <f>(F2-F31)/7</f>
        <v>18.142857142857142</v>
      </c>
      <c r="S31" s="257"/>
      <c r="T31" s="268"/>
    </row>
    <row r="32" spans="1:20" hidden="1" x14ac:dyDescent="0.25">
      <c r="A32" s="488">
        <v>19</v>
      </c>
      <c r="B32" s="317"/>
      <c r="C32" s="315" t="s">
        <v>76</v>
      </c>
      <c r="D32" s="45"/>
      <c r="E32" s="311" t="s">
        <v>76</v>
      </c>
      <c r="F32" s="25"/>
      <c r="G32" s="252"/>
      <c r="H32" s="25"/>
      <c r="I32" s="252"/>
      <c r="J32" s="25"/>
      <c r="K32" s="252"/>
      <c r="L32" s="332"/>
      <c r="M32" s="25"/>
      <c r="N32" s="25"/>
      <c r="O32" s="25"/>
      <c r="P32" s="25"/>
      <c r="Q32" s="25"/>
      <c r="R32" s="26"/>
      <c r="S32" s="25">
        <f>S29-6</f>
        <v>44280</v>
      </c>
      <c r="T32" s="20">
        <f>(S2-S32)/7</f>
        <v>19</v>
      </c>
    </row>
    <row r="33" spans="1:20" ht="29.1" hidden="1" customHeight="1" x14ac:dyDescent="0.25">
      <c r="A33" s="488"/>
      <c r="B33" s="318" t="s">
        <v>71</v>
      </c>
      <c r="C33" s="313"/>
      <c r="D33" s="46"/>
      <c r="E33" s="42" t="s">
        <v>71</v>
      </c>
      <c r="F33" s="25">
        <f>F31-3</f>
        <v>44283</v>
      </c>
      <c r="G33" s="252"/>
      <c r="H33" s="25">
        <f t="shared" ref="H33:Q33" si="17">H31-3</f>
        <v>44344</v>
      </c>
      <c r="I33" s="252"/>
      <c r="J33" s="25">
        <f t="shared" si="17"/>
        <v>44397</v>
      </c>
      <c r="M33" s="25">
        <f t="shared" si="17"/>
        <v>44467</v>
      </c>
      <c r="N33" s="25">
        <f t="shared" si="17"/>
        <v>44526</v>
      </c>
      <c r="O33" s="25">
        <f t="shared" si="17"/>
        <v>44587</v>
      </c>
      <c r="P33" s="25">
        <f t="shared" si="17"/>
        <v>44648</v>
      </c>
      <c r="Q33" s="25">
        <f t="shared" si="17"/>
        <v>44709</v>
      </c>
      <c r="R33" s="26">
        <f>(F2-F33)/7</f>
        <v>18.571428571428573</v>
      </c>
      <c r="S33" s="316"/>
      <c r="T33" s="20"/>
    </row>
    <row r="34" spans="1:20" ht="30" hidden="1" x14ac:dyDescent="0.25">
      <c r="A34" s="316">
        <v>20</v>
      </c>
      <c r="B34" s="318" t="s">
        <v>72</v>
      </c>
      <c r="C34" s="315"/>
      <c r="D34" s="45"/>
      <c r="E34" s="42" t="s">
        <v>72</v>
      </c>
      <c r="F34" s="25">
        <f>F31-14</f>
        <v>44272</v>
      </c>
      <c r="G34" s="252"/>
      <c r="H34" s="302">
        <f t="shared" ref="H34:Q34" si="18">H31-14</f>
        <v>44333</v>
      </c>
      <c r="I34" s="349"/>
      <c r="J34" s="25">
        <f t="shared" si="18"/>
        <v>44386</v>
      </c>
      <c r="M34" s="25">
        <f t="shared" si="18"/>
        <v>44456</v>
      </c>
      <c r="N34" s="25">
        <f t="shared" si="18"/>
        <v>44515</v>
      </c>
      <c r="O34" s="25">
        <f t="shared" si="18"/>
        <v>44576</v>
      </c>
      <c r="P34" s="25">
        <f t="shared" si="18"/>
        <v>44637</v>
      </c>
      <c r="Q34" s="25">
        <f t="shared" si="18"/>
        <v>44698</v>
      </c>
      <c r="R34" s="26">
        <f>(F2-F34)/7</f>
        <v>20.142857142857142</v>
      </c>
      <c r="S34" s="316"/>
      <c r="T34" s="20"/>
    </row>
    <row r="35" spans="1:20" ht="15.75" thickBot="1" x14ac:dyDescent="0.3">
      <c r="A35" s="495">
        <v>21</v>
      </c>
      <c r="B35" s="318"/>
      <c r="C35" s="315"/>
      <c r="D35" s="45"/>
      <c r="E35" s="42" t="s">
        <v>213</v>
      </c>
      <c r="F35" s="25"/>
      <c r="G35" s="352"/>
      <c r="H35" s="353"/>
      <c r="I35" s="354"/>
      <c r="J35" s="353"/>
      <c r="K35" s="252">
        <f>SUM(L2-L35)/7</f>
        <v>20.857142857142858</v>
      </c>
      <c r="L35" s="332">
        <f>L30-21</f>
        <v>44389</v>
      </c>
      <c r="M35" s="353"/>
      <c r="N35" s="353"/>
      <c r="O35" s="353"/>
      <c r="P35" s="353"/>
      <c r="Q35" s="353"/>
      <c r="R35" s="26"/>
      <c r="S35" s="316"/>
      <c r="T35" s="20"/>
    </row>
    <row r="36" spans="1:20" s="277" customFormat="1" ht="111" customHeight="1" thickBot="1" x14ac:dyDescent="0.3">
      <c r="A36" s="496"/>
      <c r="B36" s="272" t="s">
        <v>91</v>
      </c>
      <c r="C36" s="273"/>
      <c r="D36" s="274"/>
      <c r="E36" s="275" t="s">
        <v>180</v>
      </c>
      <c r="F36" s="28">
        <f>F34-7</f>
        <v>44265</v>
      </c>
      <c r="G36" s="305"/>
      <c r="H36" s="307">
        <f>H44+28</f>
        <v>44313</v>
      </c>
      <c r="I36" s="344"/>
      <c r="J36" s="307">
        <f>J44+28</f>
        <v>44368</v>
      </c>
      <c r="M36" s="307">
        <f>M44+28</f>
        <v>44436</v>
      </c>
      <c r="N36" s="307">
        <f>N44+28</f>
        <v>44495</v>
      </c>
      <c r="O36" s="307">
        <f>O44+21</f>
        <v>44543</v>
      </c>
      <c r="P36" s="307">
        <f>P44+28</f>
        <v>44617</v>
      </c>
      <c r="Q36" s="307">
        <f>Q44+28</f>
        <v>44678</v>
      </c>
      <c r="R36" s="29">
        <f>(F2-F36)/7</f>
        <v>21.142857142857142</v>
      </c>
      <c r="S36" s="12"/>
      <c r="T36" s="276"/>
    </row>
    <row r="37" spans="1:20" s="269" customFormat="1" x14ac:dyDescent="0.25">
      <c r="A37" s="488">
        <v>22</v>
      </c>
      <c r="B37" s="257" t="s">
        <v>60</v>
      </c>
      <c r="C37" s="270" t="s">
        <v>86</v>
      </c>
      <c r="D37" s="271"/>
      <c r="E37" s="266" t="s">
        <v>60</v>
      </c>
      <c r="F37" s="262">
        <f>F31-28</f>
        <v>44258</v>
      </c>
      <c r="G37" s="263"/>
      <c r="H37" s="306">
        <f>H31-28</f>
        <v>44319</v>
      </c>
      <c r="I37" s="350">
        <f>SUM(J2-J37)/7</f>
        <v>24.285714285714285</v>
      </c>
      <c r="J37" s="262">
        <f>J31-35</f>
        <v>44365</v>
      </c>
      <c r="K37" s="263">
        <f>M31-M37</f>
        <v>28</v>
      </c>
      <c r="L37" s="342"/>
      <c r="M37" s="262">
        <f>M31-28</f>
        <v>44442</v>
      </c>
      <c r="N37" s="262">
        <f>N31-28</f>
        <v>44501</v>
      </c>
      <c r="O37" s="262">
        <f>O31-28</f>
        <v>44562</v>
      </c>
      <c r="P37" s="262">
        <f>P31-28</f>
        <v>44623</v>
      </c>
      <c r="Q37" s="262">
        <f>Q31-28</f>
        <v>44684</v>
      </c>
      <c r="R37" s="267">
        <f>(F2-F37)/7</f>
        <v>22.142857142857142</v>
      </c>
      <c r="S37" s="262">
        <f>S32-22</f>
        <v>44258</v>
      </c>
      <c r="T37" s="268">
        <f>(S2-S37)/7</f>
        <v>22.142857142857142</v>
      </c>
    </row>
    <row r="38" spans="1:20" hidden="1" x14ac:dyDescent="0.25">
      <c r="A38" s="488"/>
      <c r="B38" s="317"/>
      <c r="C38" s="313"/>
      <c r="D38" s="46"/>
      <c r="E38" s="43" t="s">
        <v>78</v>
      </c>
      <c r="F38" s="25"/>
      <c r="G38" s="252"/>
      <c r="H38" s="25"/>
      <c r="I38" s="252"/>
      <c r="J38" s="25"/>
      <c r="K38" s="252"/>
      <c r="L38" s="332"/>
      <c r="M38" s="25"/>
      <c r="N38" s="25"/>
      <c r="O38" s="25"/>
      <c r="P38" s="25"/>
      <c r="Q38" s="25"/>
      <c r="R38" s="26"/>
      <c r="S38" s="25"/>
      <c r="T38" s="20"/>
    </row>
    <row r="39" spans="1:20" ht="15.75" thickBot="1" x14ac:dyDescent="0.3">
      <c r="A39" s="317">
        <v>23</v>
      </c>
      <c r="B39" s="317"/>
      <c r="C39" s="313"/>
      <c r="D39" s="46"/>
      <c r="E39" s="43" t="s">
        <v>215</v>
      </c>
      <c r="F39" s="25"/>
      <c r="G39" s="252"/>
      <c r="H39" s="25"/>
      <c r="I39" s="252"/>
      <c r="J39" s="25"/>
      <c r="K39" s="252">
        <f>SUM(L2-L39)/7</f>
        <v>22.857142857142858</v>
      </c>
      <c r="L39" s="332">
        <f>L35-14</f>
        <v>44375</v>
      </c>
      <c r="M39" s="25"/>
      <c r="N39" s="25"/>
      <c r="O39" s="25"/>
      <c r="P39" s="25"/>
      <c r="Q39" s="25"/>
      <c r="R39" s="26"/>
      <c r="S39" s="25"/>
      <c r="T39" s="20"/>
    </row>
    <row r="40" spans="1:20" ht="15.75" thickBot="1" x14ac:dyDescent="0.3">
      <c r="A40" s="317"/>
      <c r="B40" s="317"/>
      <c r="C40" s="313"/>
      <c r="D40" s="46"/>
      <c r="E40" s="43" t="s">
        <v>216</v>
      </c>
      <c r="F40" s="25"/>
      <c r="G40" s="252"/>
      <c r="H40" s="25"/>
      <c r="I40" s="252"/>
      <c r="J40" s="25"/>
      <c r="K40" s="344">
        <f>SUM(L2-L40)/7</f>
        <v>23.857142857142858</v>
      </c>
      <c r="L40" s="307">
        <f>L39-7</f>
        <v>44368</v>
      </c>
      <c r="M40" s="25"/>
      <c r="N40" s="25"/>
      <c r="O40" s="25"/>
      <c r="P40" s="25"/>
      <c r="Q40" s="25"/>
      <c r="R40" s="26"/>
      <c r="S40" s="25"/>
      <c r="T40" s="20"/>
    </row>
    <row r="41" spans="1:20" s="269" customFormat="1" x14ac:dyDescent="0.25">
      <c r="A41" s="492">
        <v>24</v>
      </c>
      <c r="B41" s="257" t="s">
        <v>61</v>
      </c>
      <c r="C41" s="264" t="s">
        <v>77</v>
      </c>
      <c r="D41" s="265"/>
      <c r="E41" s="266" t="s">
        <v>61</v>
      </c>
      <c r="F41" s="262">
        <f>F37-14</f>
        <v>44244</v>
      </c>
      <c r="G41" s="263"/>
      <c r="H41" s="262">
        <f>H37-14</f>
        <v>44305</v>
      </c>
      <c r="I41" s="263">
        <f>SUM(J2-J41)/7</f>
        <v>26.857142857142858</v>
      </c>
      <c r="J41" s="262">
        <f>J37-18</f>
        <v>44347</v>
      </c>
      <c r="M41" s="262">
        <f>M37-14</f>
        <v>44428</v>
      </c>
      <c r="N41" s="262">
        <f>N37-14</f>
        <v>44487</v>
      </c>
      <c r="O41" s="262">
        <f>O37-14</f>
        <v>44548</v>
      </c>
      <c r="P41" s="262">
        <f>P37-14</f>
        <v>44609</v>
      </c>
      <c r="Q41" s="262">
        <f>Q37-14</f>
        <v>44670</v>
      </c>
      <c r="R41" s="267">
        <f>(F2-F41)/7</f>
        <v>24.142857142857142</v>
      </c>
      <c r="S41" s="262">
        <f>S37-14</f>
        <v>44244</v>
      </c>
      <c r="T41" s="268">
        <f>(S2-S41)/7</f>
        <v>24.142857142857142</v>
      </c>
    </row>
    <row r="42" spans="1:20" hidden="1" x14ac:dyDescent="0.25">
      <c r="A42" s="492"/>
      <c r="B42" s="316"/>
      <c r="C42" s="315"/>
      <c r="D42" s="45"/>
      <c r="E42" s="311" t="s">
        <v>77</v>
      </c>
      <c r="F42" s="25"/>
      <c r="G42" s="252"/>
      <c r="H42" s="25"/>
      <c r="I42" s="252"/>
      <c r="J42" s="25"/>
      <c r="K42" s="252"/>
      <c r="L42" s="332"/>
      <c r="M42" s="25"/>
      <c r="N42" s="25"/>
      <c r="O42" s="25"/>
      <c r="P42" s="25"/>
      <c r="Q42" s="25"/>
      <c r="R42" s="26"/>
      <c r="S42" s="25"/>
      <c r="T42" s="20"/>
    </row>
    <row r="43" spans="1:20" ht="15.75" thickBot="1" x14ac:dyDescent="0.3">
      <c r="A43" s="316">
        <v>25</v>
      </c>
      <c r="B43" s="316" t="s">
        <v>79</v>
      </c>
      <c r="C43" s="315" t="s">
        <v>79</v>
      </c>
      <c r="D43" s="45"/>
      <c r="E43" s="311" t="s">
        <v>79</v>
      </c>
      <c r="F43" s="25">
        <f>F41-7</f>
        <v>44237</v>
      </c>
      <c r="G43" s="252"/>
      <c r="H43" s="302">
        <f t="shared" ref="H43:Q43" si="19">H41-7</f>
        <v>44298</v>
      </c>
      <c r="I43" s="349"/>
      <c r="J43" s="25">
        <f>J41-0</f>
        <v>44347</v>
      </c>
      <c r="K43" s="252"/>
      <c r="L43" s="332"/>
      <c r="M43" s="25">
        <f t="shared" si="19"/>
        <v>44421</v>
      </c>
      <c r="N43" s="25">
        <f t="shared" si="19"/>
        <v>44480</v>
      </c>
      <c r="O43" s="25">
        <f t="shared" si="19"/>
        <v>44541</v>
      </c>
      <c r="P43" s="25">
        <f t="shared" si="19"/>
        <v>44602</v>
      </c>
      <c r="Q43" s="25">
        <f t="shared" si="19"/>
        <v>44663</v>
      </c>
      <c r="R43" s="26">
        <f>(F2-F43)/7</f>
        <v>25.142857142857142</v>
      </c>
      <c r="S43" s="25">
        <f>S41-7</f>
        <v>44237</v>
      </c>
      <c r="T43" s="20">
        <f>(S2-S43)/7</f>
        <v>25.142857142857142</v>
      </c>
    </row>
    <row r="44" spans="1:20" ht="60.75" thickBot="1" x14ac:dyDescent="0.3">
      <c r="A44" s="257">
        <v>26</v>
      </c>
      <c r="B44" s="258" t="s">
        <v>63</v>
      </c>
      <c r="C44" s="259" t="s">
        <v>87</v>
      </c>
      <c r="D44" s="260"/>
      <c r="E44" s="261" t="s">
        <v>181</v>
      </c>
      <c r="F44" s="262">
        <f t="shared" ref="F44:Q45" si="20">F43-7</f>
        <v>44230</v>
      </c>
      <c r="G44" s="300">
        <f>(F26-F44)/7</f>
        <v>9</v>
      </c>
      <c r="H44" s="304">
        <f>H43-13</f>
        <v>44285</v>
      </c>
      <c r="I44" s="345">
        <f>SUM(J2-J44)/7</f>
        <v>27.857142857142858</v>
      </c>
      <c r="J44" s="304">
        <f>J43-7</f>
        <v>44340</v>
      </c>
      <c r="K44" s="345"/>
      <c r="L44" s="304"/>
      <c r="M44" s="304">
        <f>M43-13</f>
        <v>44408</v>
      </c>
      <c r="N44" s="304">
        <f>N43-13</f>
        <v>44467</v>
      </c>
      <c r="O44" s="304">
        <f>O43-19</f>
        <v>44522</v>
      </c>
      <c r="P44" s="304">
        <f>P43-13</f>
        <v>44589</v>
      </c>
      <c r="Q44" s="304">
        <f>Q43-13</f>
        <v>44650</v>
      </c>
      <c r="R44" s="29">
        <f>(F2-F44)/7</f>
        <v>26.142857142857142</v>
      </c>
      <c r="S44" s="28">
        <f>S37-28</f>
        <v>44230</v>
      </c>
      <c r="T44" s="20">
        <f>(S2-S44)/7</f>
        <v>26.142857142857142</v>
      </c>
    </row>
    <row r="45" spans="1:20" x14ac:dyDescent="0.25">
      <c r="A45" s="316">
        <v>27</v>
      </c>
      <c r="B45" s="318" t="s">
        <v>55</v>
      </c>
      <c r="C45" s="315"/>
      <c r="D45" s="45"/>
      <c r="E45" s="41" t="s">
        <v>55</v>
      </c>
      <c r="F45" s="25">
        <f t="shared" si="20"/>
        <v>44223</v>
      </c>
      <c r="G45" s="252"/>
      <c r="H45" s="303">
        <f t="shared" si="20"/>
        <v>44278</v>
      </c>
      <c r="I45" s="351"/>
      <c r="J45" s="25">
        <f t="shared" si="20"/>
        <v>44333</v>
      </c>
      <c r="K45" s="252"/>
      <c r="L45" s="332"/>
      <c r="M45" s="25">
        <f t="shared" si="20"/>
        <v>44401</v>
      </c>
      <c r="N45" s="25">
        <f t="shared" si="20"/>
        <v>44460</v>
      </c>
      <c r="O45" s="25">
        <f t="shared" si="20"/>
        <v>44515</v>
      </c>
      <c r="P45" s="25">
        <f t="shared" si="20"/>
        <v>44582</v>
      </c>
      <c r="Q45" s="25">
        <f t="shared" si="20"/>
        <v>44643</v>
      </c>
      <c r="R45" s="26">
        <f>(F2-F45)/7</f>
        <v>27.142857142857142</v>
      </c>
      <c r="S45" s="28"/>
      <c r="T45" s="20"/>
    </row>
    <row r="46" spans="1:20" ht="30" x14ac:dyDescent="0.25">
      <c r="A46" s="488">
        <v>28</v>
      </c>
      <c r="B46" s="318" t="s">
        <v>47</v>
      </c>
      <c r="C46" s="313"/>
      <c r="D46" s="46"/>
      <c r="E46" s="41" t="s">
        <v>47</v>
      </c>
      <c r="F46" s="25">
        <f>F44-14</f>
        <v>44216</v>
      </c>
      <c r="G46" s="252"/>
      <c r="H46" s="25">
        <f t="shared" ref="H46:Q46" si="21">H44-14</f>
        <v>44271</v>
      </c>
      <c r="I46" s="252"/>
      <c r="J46" s="25">
        <f t="shared" si="21"/>
        <v>44326</v>
      </c>
      <c r="K46" s="252"/>
      <c r="L46" s="332"/>
      <c r="M46" s="25">
        <f t="shared" si="21"/>
        <v>44394</v>
      </c>
      <c r="N46" s="25">
        <f t="shared" si="21"/>
        <v>44453</v>
      </c>
      <c r="O46" s="25">
        <f t="shared" si="21"/>
        <v>44508</v>
      </c>
      <c r="P46" s="25">
        <f t="shared" si="21"/>
        <v>44575</v>
      </c>
      <c r="Q46" s="25">
        <f t="shared" si="21"/>
        <v>44636</v>
      </c>
      <c r="R46" s="26">
        <f>(F2-F46)/7</f>
        <v>28.142857142857142</v>
      </c>
      <c r="S46" s="316"/>
      <c r="T46" s="20"/>
    </row>
    <row r="47" spans="1:20" ht="30" x14ac:dyDescent="0.25">
      <c r="A47" s="488"/>
      <c r="B47" s="318" t="s">
        <v>43</v>
      </c>
      <c r="C47" s="313"/>
      <c r="D47" s="46"/>
      <c r="E47" s="41" t="s">
        <v>43</v>
      </c>
      <c r="F47" s="25">
        <f t="shared" ref="F47:Q48" si="22">F44-14</f>
        <v>44216</v>
      </c>
      <c r="G47" s="252"/>
      <c r="H47" s="25">
        <f t="shared" si="22"/>
        <v>44271</v>
      </c>
      <c r="I47" s="252"/>
      <c r="J47" s="25">
        <f t="shared" si="22"/>
        <v>44326</v>
      </c>
      <c r="K47" s="252"/>
      <c r="L47" s="332"/>
      <c r="M47" s="25">
        <f t="shared" si="22"/>
        <v>44394</v>
      </c>
      <c r="N47" s="25">
        <f t="shared" si="22"/>
        <v>44453</v>
      </c>
      <c r="O47" s="25">
        <f t="shared" si="22"/>
        <v>44508</v>
      </c>
      <c r="P47" s="25">
        <f t="shared" si="22"/>
        <v>44575</v>
      </c>
      <c r="Q47" s="25">
        <f t="shared" si="22"/>
        <v>44636</v>
      </c>
      <c r="R47" s="26">
        <f>(F2-F47)/7</f>
        <v>28.142857142857142</v>
      </c>
      <c r="S47" s="316"/>
      <c r="T47" s="20"/>
    </row>
    <row r="48" spans="1:20" ht="30" x14ac:dyDescent="0.25">
      <c r="A48" s="489">
        <v>29</v>
      </c>
      <c r="B48" s="318" t="s">
        <v>64</v>
      </c>
      <c r="C48" s="315"/>
      <c r="D48" s="45"/>
      <c r="E48" s="41" t="s">
        <v>64</v>
      </c>
      <c r="F48" s="25">
        <f t="shared" si="22"/>
        <v>44209</v>
      </c>
      <c r="G48" s="252"/>
      <c r="H48" s="25">
        <f t="shared" si="22"/>
        <v>44264</v>
      </c>
      <c r="I48" s="252"/>
      <c r="J48" s="25">
        <f t="shared" si="22"/>
        <v>44319</v>
      </c>
      <c r="K48" s="252"/>
      <c r="L48" s="332"/>
      <c r="M48" s="25">
        <f t="shared" si="22"/>
        <v>44387</v>
      </c>
      <c r="N48" s="25">
        <f t="shared" si="22"/>
        <v>44446</v>
      </c>
      <c r="O48" s="25">
        <f t="shared" si="22"/>
        <v>44501</v>
      </c>
      <c r="P48" s="25">
        <f t="shared" si="22"/>
        <v>44568</v>
      </c>
      <c r="Q48" s="25">
        <f t="shared" si="22"/>
        <v>44629</v>
      </c>
      <c r="R48" s="26">
        <f>(F2-F48)/7</f>
        <v>29.142857142857142</v>
      </c>
      <c r="S48" s="316"/>
      <c r="T48" s="20"/>
    </row>
    <row r="49" spans="1:20" x14ac:dyDescent="0.25">
      <c r="A49" s="490"/>
      <c r="B49" s="61" t="s">
        <v>46</v>
      </c>
      <c r="C49" s="315"/>
      <c r="D49" s="45"/>
      <c r="E49" s="311" t="s">
        <v>46</v>
      </c>
      <c r="F49" s="25">
        <f>F56-7</f>
        <v>44209</v>
      </c>
      <c r="G49" s="252"/>
      <c r="H49" s="25">
        <f t="shared" ref="H49:Q49" si="23">H56-7</f>
        <v>44264</v>
      </c>
      <c r="I49" s="252"/>
      <c r="J49" s="25">
        <f t="shared" si="23"/>
        <v>44319</v>
      </c>
      <c r="K49" s="252"/>
      <c r="L49" s="332"/>
      <c r="M49" s="25">
        <f t="shared" si="23"/>
        <v>44387</v>
      </c>
      <c r="N49" s="25">
        <f t="shared" si="23"/>
        <v>44446</v>
      </c>
      <c r="O49" s="25">
        <f t="shared" si="23"/>
        <v>44501</v>
      </c>
      <c r="P49" s="25">
        <f t="shared" si="23"/>
        <v>44568</v>
      </c>
      <c r="Q49" s="25">
        <f t="shared" si="23"/>
        <v>44629</v>
      </c>
      <c r="R49" s="26">
        <f>(F2-F49)/7</f>
        <v>29.142857142857142</v>
      </c>
      <c r="S49" s="25">
        <f>S44-29</f>
        <v>44201</v>
      </c>
      <c r="T49" s="20">
        <f>(S2-S49)/7</f>
        <v>30.285714285714285</v>
      </c>
    </row>
    <row r="50" spans="1:20" x14ac:dyDescent="0.25">
      <c r="A50" s="489">
        <v>30</v>
      </c>
      <c r="B50" s="318" t="s">
        <v>55</v>
      </c>
      <c r="C50" s="60" t="s">
        <v>46</v>
      </c>
      <c r="D50" s="45"/>
      <c r="E50" s="41" t="s">
        <v>55</v>
      </c>
      <c r="F50" s="316"/>
      <c r="G50" s="252"/>
      <c r="H50" s="316"/>
      <c r="I50" s="252"/>
      <c r="J50" s="316"/>
      <c r="K50" s="252"/>
      <c r="L50" s="341"/>
      <c r="M50" s="316"/>
      <c r="N50" s="316"/>
      <c r="O50" s="316"/>
      <c r="P50" s="316"/>
      <c r="Q50" s="316"/>
      <c r="R50" s="26"/>
      <c r="S50" s="25">
        <f>S44-27</f>
        <v>44203</v>
      </c>
      <c r="T50" s="20">
        <f>(S2-S50)/7</f>
        <v>30</v>
      </c>
    </row>
    <row r="51" spans="1:20" x14ac:dyDescent="0.25">
      <c r="A51" s="491"/>
      <c r="B51" s="318"/>
      <c r="C51" s="39" t="s">
        <v>55</v>
      </c>
      <c r="D51" s="49"/>
      <c r="E51" s="41"/>
      <c r="F51" s="316"/>
      <c r="G51" s="252"/>
      <c r="H51" s="316"/>
      <c r="I51" s="252"/>
      <c r="J51" s="316"/>
      <c r="K51" s="252"/>
      <c r="L51" s="341"/>
      <c r="M51" s="316"/>
      <c r="N51" s="316"/>
      <c r="O51" s="316"/>
      <c r="P51" s="316"/>
      <c r="Q51" s="316"/>
      <c r="R51" s="26"/>
      <c r="S51" s="25"/>
      <c r="T51" s="20"/>
    </row>
    <row r="52" spans="1:20" x14ac:dyDescent="0.25">
      <c r="A52" s="490"/>
      <c r="B52" s="316"/>
      <c r="C52" s="315"/>
      <c r="D52" s="45"/>
      <c r="E52" s="311" t="s">
        <v>46</v>
      </c>
      <c r="F52" s="316"/>
      <c r="G52" s="252"/>
      <c r="H52" s="316"/>
      <c r="I52" s="252"/>
      <c r="J52" s="316"/>
      <c r="K52" s="252"/>
      <c r="L52" s="341"/>
      <c r="M52" s="316"/>
      <c r="N52" s="316"/>
      <c r="O52" s="316"/>
      <c r="P52" s="316"/>
      <c r="Q52" s="316"/>
      <c r="R52" s="26"/>
      <c r="S52" s="25"/>
      <c r="T52" s="20"/>
    </row>
    <row r="53" spans="1:20" ht="36.6" customHeight="1" x14ac:dyDescent="0.25">
      <c r="A53" s="316">
        <v>31</v>
      </c>
      <c r="B53" s="63" t="s">
        <v>54</v>
      </c>
      <c r="C53" s="315"/>
      <c r="D53" s="45"/>
      <c r="E53" s="41" t="s">
        <v>54</v>
      </c>
      <c r="F53" s="25">
        <f>F45-30</f>
        <v>44193</v>
      </c>
      <c r="G53" s="252"/>
      <c r="H53" s="25">
        <f t="shared" ref="H53:Q53" si="24">H45-30</f>
        <v>44248</v>
      </c>
      <c r="I53" s="252"/>
      <c r="J53" s="25">
        <f t="shared" si="24"/>
        <v>44303</v>
      </c>
      <c r="K53" s="252"/>
      <c r="L53" s="332"/>
      <c r="M53" s="25">
        <f t="shared" si="24"/>
        <v>44371</v>
      </c>
      <c r="N53" s="25">
        <f t="shared" si="24"/>
        <v>44430</v>
      </c>
      <c r="O53" s="25">
        <f t="shared" si="24"/>
        <v>44485</v>
      </c>
      <c r="P53" s="25">
        <f t="shared" si="24"/>
        <v>44552</v>
      </c>
      <c r="Q53" s="25">
        <f t="shared" si="24"/>
        <v>44613</v>
      </c>
      <c r="R53" s="26">
        <f>(F2-F53)/7</f>
        <v>31.428571428571427</v>
      </c>
      <c r="S53" s="316"/>
      <c r="T53" s="20"/>
    </row>
    <row r="54" spans="1:20" ht="36.6" customHeight="1" x14ac:dyDescent="0.25">
      <c r="A54" s="316">
        <v>32</v>
      </c>
      <c r="B54" s="316"/>
      <c r="C54" s="315"/>
      <c r="D54" s="45"/>
      <c r="E54" s="41"/>
      <c r="F54" s="25"/>
      <c r="G54" s="252"/>
      <c r="H54" s="25"/>
      <c r="I54" s="252"/>
      <c r="J54" s="25"/>
      <c r="K54" s="252"/>
      <c r="L54" s="332"/>
      <c r="M54" s="25"/>
      <c r="N54" s="25"/>
      <c r="O54" s="25"/>
      <c r="P54" s="25"/>
      <c r="Q54" s="25"/>
      <c r="R54" s="26"/>
      <c r="S54" s="25"/>
      <c r="T54" s="20"/>
    </row>
    <row r="55" spans="1:20" ht="36.6" customHeight="1" x14ac:dyDescent="0.25">
      <c r="A55" s="316">
        <v>33</v>
      </c>
      <c r="B55" s="316"/>
      <c r="C55" s="315"/>
      <c r="D55" s="45"/>
      <c r="E55" s="41"/>
      <c r="F55" s="25"/>
      <c r="G55" s="252"/>
      <c r="H55" s="25"/>
      <c r="I55" s="252"/>
      <c r="J55" s="25"/>
      <c r="K55" s="252"/>
      <c r="L55" s="332"/>
      <c r="M55" s="25"/>
      <c r="N55" s="25"/>
      <c r="O55" s="25"/>
      <c r="P55" s="25"/>
      <c r="Q55" s="25"/>
      <c r="R55" s="26"/>
      <c r="S55" s="25"/>
      <c r="T55" s="20"/>
    </row>
    <row r="56" spans="1:20" hidden="1" x14ac:dyDescent="0.25">
      <c r="A56" s="316"/>
      <c r="B56" s="316"/>
      <c r="C56" s="315"/>
      <c r="D56" s="45"/>
      <c r="E56" s="311"/>
      <c r="F56" s="25">
        <f>F44-14</f>
        <v>44216</v>
      </c>
      <c r="G56" s="252"/>
      <c r="H56" s="25">
        <f t="shared" ref="H56:Q56" si="25">H44-14</f>
        <v>44271</v>
      </c>
      <c r="I56" s="252"/>
      <c r="J56" s="25">
        <f t="shared" si="25"/>
        <v>44326</v>
      </c>
      <c r="K56" s="252"/>
      <c r="L56" s="332"/>
      <c r="M56" s="25">
        <f t="shared" si="25"/>
        <v>44394</v>
      </c>
      <c r="N56" s="25">
        <f t="shared" si="25"/>
        <v>44453</v>
      </c>
      <c r="O56" s="25">
        <f t="shared" si="25"/>
        <v>44508</v>
      </c>
      <c r="P56" s="25">
        <f t="shared" si="25"/>
        <v>44575</v>
      </c>
      <c r="Q56" s="25">
        <f t="shared" si="25"/>
        <v>44636</v>
      </c>
      <c r="R56" s="26">
        <f>(F2-F56)/7</f>
        <v>28.142857142857142</v>
      </c>
      <c r="S56" s="316"/>
      <c r="T56" s="20"/>
    </row>
    <row r="57" spans="1:20" ht="30" x14ac:dyDescent="0.25">
      <c r="A57" s="316">
        <v>34</v>
      </c>
      <c r="B57" s="318" t="s">
        <v>45</v>
      </c>
      <c r="C57" s="318" t="s">
        <v>45</v>
      </c>
      <c r="D57" s="45"/>
      <c r="E57" s="41" t="s">
        <v>45</v>
      </c>
      <c r="F57" s="25">
        <f>F53-21</f>
        <v>44172</v>
      </c>
      <c r="G57" s="252"/>
      <c r="H57" s="25">
        <f t="shared" ref="H57:Q57" si="26">H53-21</f>
        <v>44227</v>
      </c>
      <c r="I57" s="252"/>
      <c r="J57" s="25">
        <f t="shared" si="26"/>
        <v>44282</v>
      </c>
      <c r="K57" s="252"/>
      <c r="L57" s="332"/>
      <c r="M57" s="25">
        <f t="shared" si="26"/>
        <v>44350</v>
      </c>
      <c r="N57" s="25">
        <f t="shared" si="26"/>
        <v>44409</v>
      </c>
      <c r="O57" s="25">
        <f t="shared" si="26"/>
        <v>44464</v>
      </c>
      <c r="P57" s="25">
        <f t="shared" si="26"/>
        <v>44531</v>
      </c>
      <c r="Q57" s="25">
        <f t="shared" si="26"/>
        <v>44592</v>
      </c>
      <c r="R57" s="26">
        <f>(F2-F57)/7</f>
        <v>34.428571428571431</v>
      </c>
      <c r="S57" s="25">
        <f>S44-60</f>
        <v>44170</v>
      </c>
      <c r="T57" s="20">
        <f>(S2-S57)/7</f>
        <v>34.714285714285715</v>
      </c>
    </row>
    <row r="58" spans="1:20" x14ac:dyDescent="0.25">
      <c r="A58" s="316">
        <v>35</v>
      </c>
      <c r="B58" s="316"/>
      <c r="C58" s="315"/>
      <c r="D58" s="45"/>
      <c r="E58" s="41"/>
      <c r="F58" s="25"/>
      <c r="G58" s="252"/>
      <c r="H58" s="25"/>
      <c r="I58" s="252"/>
      <c r="J58" s="25"/>
      <c r="K58" s="252"/>
      <c r="L58" s="332"/>
      <c r="M58" s="25"/>
      <c r="N58" s="25"/>
      <c r="O58" s="25"/>
      <c r="P58" s="25"/>
      <c r="Q58" s="25"/>
      <c r="R58" s="26"/>
      <c r="S58" s="25"/>
      <c r="T58" s="20"/>
    </row>
    <row r="59" spans="1:20" x14ac:dyDescent="0.25">
      <c r="A59" s="316">
        <v>36</v>
      </c>
      <c r="B59" s="316"/>
      <c r="C59" s="315"/>
      <c r="D59" s="45"/>
      <c r="E59" s="41"/>
      <c r="F59" s="25"/>
      <c r="G59" s="252"/>
      <c r="H59" s="25"/>
      <c r="I59" s="252"/>
      <c r="J59" s="25"/>
      <c r="K59" s="252"/>
      <c r="L59" s="332"/>
      <c r="M59" s="25"/>
      <c r="N59" s="25"/>
      <c r="O59" s="25"/>
      <c r="P59" s="25"/>
      <c r="Q59" s="25"/>
      <c r="R59" s="26"/>
      <c r="S59" s="25"/>
      <c r="T59" s="20"/>
    </row>
    <row r="60" spans="1:20" ht="18.600000000000001" customHeight="1" x14ac:dyDescent="0.25">
      <c r="A60" s="316">
        <v>37</v>
      </c>
      <c r="B60" s="65" t="s">
        <v>44</v>
      </c>
      <c r="C60" s="315"/>
      <c r="D60" s="45"/>
      <c r="E60" s="41" t="s">
        <v>44</v>
      </c>
      <c r="F60" s="25">
        <f>F53-40</f>
        <v>44153</v>
      </c>
      <c r="G60" s="252"/>
      <c r="H60" s="25">
        <f t="shared" ref="H60:Q60" si="27">H53-40</f>
        <v>44208</v>
      </c>
      <c r="I60" s="252"/>
      <c r="J60" s="25">
        <f t="shared" si="27"/>
        <v>44263</v>
      </c>
      <c r="K60" s="252"/>
      <c r="L60" s="332"/>
      <c r="M60" s="25">
        <f t="shared" si="27"/>
        <v>44331</v>
      </c>
      <c r="N60" s="25">
        <f t="shared" si="27"/>
        <v>44390</v>
      </c>
      <c r="O60" s="25">
        <f t="shared" si="27"/>
        <v>44445</v>
      </c>
      <c r="P60" s="25">
        <f t="shared" si="27"/>
        <v>44512</v>
      </c>
      <c r="Q60" s="25">
        <f t="shared" si="27"/>
        <v>44573</v>
      </c>
      <c r="R60" s="26">
        <f>(F2-F60)/7</f>
        <v>37.142857142857146</v>
      </c>
      <c r="S60" s="316"/>
      <c r="T60" s="20"/>
    </row>
    <row r="61" spans="1:20" x14ac:dyDescent="0.25">
      <c r="A61" s="492">
        <v>38</v>
      </c>
      <c r="B61" s="318" t="s">
        <v>73</v>
      </c>
      <c r="C61" s="315"/>
      <c r="D61" s="45"/>
      <c r="E61" s="41" t="s">
        <v>73</v>
      </c>
      <c r="F61" s="25">
        <f>F60-7</f>
        <v>44146</v>
      </c>
      <c r="G61" s="252"/>
      <c r="H61" s="25">
        <f t="shared" ref="H61:Q61" si="28">H60-7</f>
        <v>44201</v>
      </c>
      <c r="I61" s="252"/>
      <c r="J61" s="25">
        <f t="shared" si="28"/>
        <v>44256</v>
      </c>
      <c r="K61" s="252"/>
      <c r="L61" s="332"/>
      <c r="M61" s="25">
        <f t="shared" si="28"/>
        <v>44324</v>
      </c>
      <c r="N61" s="25">
        <f t="shared" si="28"/>
        <v>44383</v>
      </c>
      <c r="O61" s="25">
        <f t="shared" si="28"/>
        <v>44438</v>
      </c>
      <c r="P61" s="25">
        <f t="shared" si="28"/>
        <v>44505</v>
      </c>
      <c r="Q61" s="25">
        <f t="shared" si="28"/>
        <v>44566</v>
      </c>
      <c r="R61" s="26">
        <f>(F2-F61)/7</f>
        <v>38.142857142857146</v>
      </c>
      <c r="S61" s="316"/>
      <c r="T61" s="20"/>
    </row>
    <row r="62" spans="1:20" ht="45" x14ac:dyDescent="0.25">
      <c r="A62" s="492"/>
      <c r="B62" s="316"/>
      <c r="C62" s="62" t="s">
        <v>54</v>
      </c>
      <c r="D62" s="49"/>
      <c r="E62" s="41" t="s">
        <v>54</v>
      </c>
      <c r="F62" s="316"/>
      <c r="G62" s="252"/>
      <c r="H62" s="316"/>
      <c r="I62" s="252"/>
      <c r="J62" s="316"/>
      <c r="K62" s="252"/>
      <c r="L62" s="341"/>
      <c r="M62" s="316"/>
      <c r="N62" s="316"/>
      <c r="O62" s="316"/>
      <c r="P62" s="316"/>
      <c r="Q62" s="316"/>
      <c r="R62" s="26"/>
      <c r="S62" s="25">
        <f>S50-61</f>
        <v>44142</v>
      </c>
      <c r="T62" s="20">
        <f>(S2-S62)/7</f>
        <v>38.714285714285715</v>
      </c>
    </row>
    <row r="63" spans="1:20" x14ac:dyDescent="0.25">
      <c r="A63" s="316">
        <v>39</v>
      </c>
      <c r="B63" s="316"/>
      <c r="C63" s="315"/>
      <c r="D63" s="45"/>
      <c r="E63" s="41"/>
      <c r="F63" s="316"/>
      <c r="G63" s="252"/>
      <c r="H63" s="316"/>
      <c r="I63" s="252"/>
      <c r="J63" s="316"/>
      <c r="K63" s="252"/>
      <c r="L63" s="341"/>
      <c r="M63" s="316"/>
      <c r="N63" s="316"/>
      <c r="O63" s="316"/>
      <c r="P63" s="316"/>
      <c r="Q63" s="316"/>
      <c r="R63" s="26"/>
      <c r="S63" s="316"/>
      <c r="T63" s="20"/>
    </row>
    <row r="64" spans="1:20" ht="15.75" thickBot="1" x14ac:dyDescent="0.3">
      <c r="A64" s="316">
        <v>40</v>
      </c>
      <c r="B64" s="316"/>
      <c r="C64" s="64" t="s">
        <v>44</v>
      </c>
      <c r="D64" s="50"/>
      <c r="E64" s="41" t="s">
        <v>44</v>
      </c>
      <c r="F64" s="316"/>
      <c r="G64" s="252"/>
      <c r="H64" s="316"/>
      <c r="I64" s="252"/>
      <c r="J64" s="316"/>
      <c r="K64" s="252"/>
      <c r="L64" s="341"/>
      <c r="M64" s="316"/>
      <c r="N64" s="316"/>
      <c r="O64" s="316"/>
      <c r="P64" s="316"/>
      <c r="Q64" s="316"/>
      <c r="R64" s="26"/>
      <c r="S64" s="25">
        <f>S62-10</f>
        <v>44132</v>
      </c>
      <c r="T64" s="20">
        <f>(S2-S64)/7</f>
        <v>40.142857142857146</v>
      </c>
    </row>
  </sheetData>
  <mergeCells count="11">
    <mergeCell ref="E3:E4"/>
    <mergeCell ref="A19:A23"/>
    <mergeCell ref="A28:A31"/>
    <mergeCell ref="A32:A33"/>
    <mergeCell ref="A37:A38"/>
    <mergeCell ref="A46:A47"/>
    <mergeCell ref="A48:A49"/>
    <mergeCell ref="A50:A52"/>
    <mergeCell ref="A61:A62"/>
    <mergeCell ref="A35:A36"/>
    <mergeCell ref="A41:A4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33AD-32AD-4869-807E-49CC2384F985}">
  <dimension ref="B3:C9"/>
  <sheetViews>
    <sheetView workbookViewId="0">
      <selection activeCell="C12" sqref="C12"/>
    </sheetView>
  </sheetViews>
  <sheetFormatPr defaultRowHeight="15" x14ac:dyDescent="0.25"/>
  <cols>
    <col min="2" max="2" width="59.28515625" bestFit="1" customWidth="1"/>
    <col min="3" max="3" width="49.140625" bestFit="1" customWidth="1"/>
  </cols>
  <sheetData>
    <row r="3" spans="2:3" ht="15.75" thickBot="1" x14ac:dyDescent="0.3">
      <c r="B3" s="497" t="s">
        <v>163</v>
      </c>
      <c r="C3" s="497"/>
    </row>
    <row r="4" spans="2:3" x14ac:dyDescent="0.25">
      <c r="B4" s="201" t="s">
        <v>102</v>
      </c>
      <c r="C4" s="202" t="s">
        <v>133</v>
      </c>
    </row>
    <row r="5" spans="2:3" ht="60" x14ac:dyDescent="0.25">
      <c r="B5" s="169" t="s">
        <v>138</v>
      </c>
      <c r="C5" s="175" t="s">
        <v>164</v>
      </c>
    </row>
    <row r="6" spans="2:3" x14ac:dyDescent="0.25">
      <c r="B6" s="169" t="s">
        <v>137</v>
      </c>
      <c r="C6" s="203"/>
    </row>
    <row r="7" spans="2:3" x14ac:dyDescent="0.25">
      <c r="B7" s="204" t="s">
        <v>162</v>
      </c>
      <c r="C7" s="203" t="s">
        <v>124</v>
      </c>
    </row>
    <row r="8" spans="2:3" x14ac:dyDescent="0.25">
      <c r="B8" s="169" t="s">
        <v>125</v>
      </c>
      <c r="C8" s="175" t="s">
        <v>134</v>
      </c>
    </row>
    <row r="9" spans="2:3" ht="15.75" thickBot="1" x14ac:dyDescent="0.3">
      <c r="B9" s="171" t="s">
        <v>135</v>
      </c>
      <c r="C9" s="174" t="s">
        <v>136</v>
      </c>
    </row>
  </sheetData>
  <mergeCells count="1">
    <mergeCell ref="B3:C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6392-BB8A-4267-8449-3710FDFC0812}">
  <sheetPr>
    <pageSetUpPr fitToPage="1"/>
  </sheetPr>
  <dimension ref="A1:U64"/>
  <sheetViews>
    <sheetView topLeftCell="A14" zoomScale="70" zoomScaleNormal="70" workbookViewId="0">
      <selection activeCell="G27" sqref="G27"/>
    </sheetView>
  </sheetViews>
  <sheetFormatPr defaultRowHeight="15" x14ac:dyDescent="0.25"/>
  <cols>
    <col min="1" max="1" width="8.7109375" style="74"/>
    <col min="2" max="3" width="0" style="1" hidden="1" customWidth="1"/>
    <col min="4" max="4" width="26.7109375" style="1" hidden="1" customWidth="1"/>
    <col min="5" max="5" width="15.140625" style="1" hidden="1" customWidth="1"/>
    <col min="6" max="6" width="15.140625" style="1" customWidth="1"/>
    <col min="7" max="7" width="83.5703125" style="1" customWidth="1"/>
    <col min="8" max="8" width="3.5703125" style="76" customWidth="1"/>
    <col min="9" max="9" width="89.85546875" style="1" customWidth="1"/>
    <col min="10" max="10" width="1.42578125" style="1" hidden="1" customWidth="1"/>
    <col min="11" max="11" width="47.42578125" style="1" hidden="1" customWidth="1"/>
    <col min="12" max="14" width="24.42578125" style="1" hidden="1" customWidth="1"/>
    <col min="15" max="15" width="7.140625" style="24" hidden="1" customWidth="1"/>
    <col min="16" max="16" width="17.5703125" style="1" hidden="1" customWidth="1"/>
    <col min="17" max="17" width="0" hidden="1" customWidth="1"/>
    <col min="18" max="18" width="1.28515625" customWidth="1"/>
    <col min="19" max="19" width="1.42578125" customWidth="1"/>
    <col min="20" max="20" width="60.5703125" customWidth="1"/>
    <col min="21" max="21" width="49.140625" style="4" bestFit="1" customWidth="1"/>
  </cols>
  <sheetData>
    <row r="1" spans="1:21" x14ac:dyDescent="0.25">
      <c r="A1" s="498" t="s">
        <v>139</v>
      </c>
      <c r="B1" s="498"/>
      <c r="C1" s="498"/>
      <c r="D1" s="498"/>
      <c r="E1" s="498"/>
      <c r="F1" s="498"/>
      <c r="G1" s="498"/>
      <c r="H1" s="498"/>
      <c r="I1" s="498"/>
      <c r="U1" s="141"/>
    </row>
    <row r="2" spans="1:21" x14ac:dyDescent="0.25">
      <c r="B2" s="74"/>
      <c r="C2" s="74"/>
      <c r="D2" s="74"/>
      <c r="E2" s="74"/>
      <c r="F2" s="74"/>
      <c r="G2" s="74"/>
      <c r="U2" s="141"/>
    </row>
    <row r="3" spans="1:21" ht="15.75" thickBot="1" x14ac:dyDescent="0.3">
      <c r="A3" s="74" t="s">
        <v>65</v>
      </c>
      <c r="D3" s="1" t="s">
        <v>97</v>
      </c>
      <c r="E3" s="1" t="s">
        <v>96</v>
      </c>
      <c r="G3" s="6" t="s">
        <v>52</v>
      </c>
      <c r="H3" s="80"/>
      <c r="I3" s="6" t="s">
        <v>53</v>
      </c>
      <c r="L3" s="1" t="s">
        <v>56</v>
      </c>
      <c r="M3" s="1" t="s">
        <v>88</v>
      </c>
      <c r="N3" s="1" t="s">
        <v>89</v>
      </c>
      <c r="P3" s="1" t="s">
        <v>57</v>
      </c>
    </row>
    <row r="4" spans="1:21" ht="15.75" thickBot="1" x14ac:dyDescent="0.3">
      <c r="A4" s="97">
        <v>0</v>
      </c>
      <c r="B4" s="67"/>
      <c r="C4" s="67"/>
      <c r="D4" s="72" t="s">
        <v>81</v>
      </c>
      <c r="E4" s="73"/>
      <c r="F4" s="82"/>
      <c r="G4" s="176" t="s">
        <v>81</v>
      </c>
      <c r="I4" s="82" t="s">
        <v>81</v>
      </c>
      <c r="J4" s="44"/>
      <c r="K4" s="31" t="s">
        <v>2</v>
      </c>
      <c r="L4" s="25">
        <v>44413</v>
      </c>
      <c r="M4" s="25">
        <v>44474</v>
      </c>
      <c r="N4" s="25">
        <v>44535</v>
      </c>
      <c r="O4" s="26"/>
      <c r="P4" s="25">
        <v>44413</v>
      </c>
      <c r="Q4" s="20"/>
    </row>
    <row r="5" spans="1:21" ht="30" customHeight="1" x14ac:dyDescent="0.25">
      <c r="A5" s="66">
        <v>1</v>
      </c>
      <c r="B5" s="68"/>
      <c r="C5" s="68"/>
      <c r="D5" s="67"/>
      <c r="E5" s="67"/>
      <c r="F5" s="83"/>
      <c r="G5" s="177"/>
      <c r="I5" s="83"/>
      <c r="J5" s="45"/>
      <c r="K5" s="493" t="s">
        <v>40</v>
      </c>
      <c r="L5" s="27">
        <f>L4-10</f>
        <v>44403</v>
      </c>
      <c r="M5" s="27">
        <f>M4-10</f>
        <v>44464</v>
      </c>
      <c r="N5" s="27">
        <f>N4-10</f>
        <v>44525</v>
      </c>
      <c r="O5" s="26">
        <f>(L4-L5)/7</f>
        <v>1.4285714285714286</v>
      </c>
      <c r="P5" s="2"/>
      <c r="Q5" s="20"/>
    </row>
    <row r="6" spans="1:21" ht="30" customHeight="1" x14ac:dyDescent="0.25">
      <c r="A6" s="95">
        <v>2</v>
      </c>
      <c r="B6" s="96"/>
      <c r="C6" s="96"/>
      <c r="D6" s="96"/>
      <c r="E6" s="96"/>
      <c r="F6" s="193"/>
      <c r="G6" s="178" t="s">
        <v>3</v>
      </c>
      <c r="I6" s="92" t="s">
        <v>3</v>
      </c>
      <c r="J6" s="45"/>
      <c r="K6" s="493"/>
      <c r="L6" s="25"/>
      <c r="M6" s="25"/>
      <c r="N6" s="25"/>
      <c r="O6" s="26"/>
      <c r="P6" s="27">
        <f>P4-14</f>
        <v>44399</v>
      </c>
      <c r="Q6" s="20">
        <f>(P4-P6)/7</f>
        <v>2</v>
      </c>
    </row>
    <row r="7" spans="1:21" ht="30" customHeight="1" x14ac:dyDescent="0.25">
      <c r="A7" s="66">
        <v>3</v>
      </c>
      <c r="B7" s="68"/>
      <c r="C7" s="68"/>
      <c r="D7" s="68"/>
      <c r="E7" s="68"/>
      <c r="F7" s="84"/>
      <c r="G7" s="77"/>
      <c r="I7" s="84"/>
      <c r="J7" s="45"/>
      <c r="K7" s="31"/>
      <c r="L7" s="25"/>
      <c r="M7" s="25"/>
      <c r="N7" s="25"/>
      <c r="O7" s="26"/>
      <c r="P7" s="25"/>
      <c r="Q7" s="20"/>
    </row>
    <row r="8" spans="1:21" ht="30" customHeight="1" x14ac:dyDescent="0.25">
      <c r="A8" s="66">
        <v>4</v>
      </c>
      <c r="B8" s="68"/>
      <c r="C8" s="68"/>
      <c r="D8" s="68"/>
      <c r="E8" s="68"/>
      <c r="F8" s="84"/>
      <c r="G8" s="77"/>
      <c r="I8" s="84"/>
      <c r="J8" s="45"/>
      <c r="K8" s="31"/>
      <c r="L8" s="25"/>
      <c r="M8" s="25"/>
      <c r="N8" s="25"/>
      <c r="O8" s="26"/>
      <c r="P8" s="25"/>
      <c r="Q8" s="20"/>
    </row>
    <row r="9" spans="1:21" ht="30" customHeight="1" x14ac:dyDescent="0.25">
      <c r="A9" s="66">
        <v>5</v>
      </c>
      <c r="B9" s="68"/>
      <c r="C9" s="68"/>
      <c r="D9" s="68"/>
      <c r="E9" s="68"/>
      <c r="F9" s="84"/>
      <c r="G9" s="77"/>
      <c r="I9" s="84"/>
      <c r="J9" s="45"/>
      <c r="K9" s="31"/>
      <c r="L9" s="25"/>
      <c r="M9" s="25"/>
      <c r="N9" s="25"/>
      <c r="O9" s="26"/>
      <c r="P9" s="25"/>
      <c r="Q9" s="20"/>
    </row>
    <row r="10" spans="1:21" ht="30" customHeight="1" x14ac:dyDescent="0.25">
      <c r="A10" s="66">
        <v>6</v>
      </c>
      <c r="B10" s="68"/>
      <c r="C10" s="68"/>
      <c r="D10" s="68"/>
      <c r="E10" s="68"/>
      <c r="F10" s="84"/>
      <c r="G10" s="77"/>
      <c r="I10" s="84"/>
      <c r="J10" s="45"/>
      <c r="K10" s="31"/>
      <c r="L10" s="25"/>
      <c r="M10" s="25"/>
      <c r="N10" s="25"/>
      <c r="O10" s="26"/>
      <c r="P10" s="25"/>
      <c r="Q10" s="20"/>
    </row>
    <row r="11" spans="1:21" ht="48" customHeight="1" x14ac:dyDescent="0.25">
      <c r="A11" s="66">
        <v>7</v>
      </c>
      <c r="B11" s="68"/>
      <c r="C11" s="68"/>
      <c r="D11" s="68"/>
      <c r="E11" s="68"/>
      <c r="F11" s="84"/>
      <c r="G11" s="77"/>
      <c r="I11" s="84"/>
      <c r="J11" s="45"/>
      <c r="K11" s="31"/>
      <c r="L11" s="25"/>
      <c r="M11" s="25"/>
      <c r="N11" s="25"/>
      <c r="O11" s="26"/>
      <c r="P11" s="25"/>
      <c r="Q11" s="20"/>
    </row>
    <row r="12" spans="1:21" ht="30" customHeight="1" x14ac:dyDescent="0.25">
      <c r="A12" s="123">
        <v>8</v>
      </c>
      <c r="B12" s="124"/>
      <c r="C12" s="124"/>
      <c r="D12" s="124"/>
      <c r="E12" s="124"/>
      <c r="F12" s="501" t="s">
        <v>105</v>
      </c>
      <c r="G12" s="179" t="s">
        <v>116</v>
      </c>
      <c r="I12" s="84"/>
      <c r="J12" s="45"/>
      <c r="K12" s="31" t="s">
        <v>41</v>
      </c>
      <c r="L12" s="25">
        <f>L5-45</f>
        <v>44358</v>
      </c>
      <c r="M12" s="25">
        <f>M5-45</f>
        <v>44419</v>
      </c>
      <c r="N12" s="25">
        <f>N5-45</f>
        <v>44480</v>
      </c>
      <c r="O12" s="26">
        <f>(L4-L12)/7</f>
        <v>7.8571428571428568</v>
      </c>
      <c r="P12" s="2"/>
      <c r="Q12" s="20"/>
    </row>
    <row r="13" spans="1:21" ht="28.5" customHeight="1" x14ac:dyDescent="0.25">
      <c r="A13" s="123">
        <v>9</v>
      </c>
      <c r="B13" s="126"/>
      <c r="C13" s="126"/>
      <c r="D13" s="126"/>
      <c r="E13" s="126"/>
      <c r="F13" s="502"/>
      <c r="G13" s="180" t="s">
        <v>155</v>
      </c>
      <c r="H13" s="75"/>
      <c r="I13" s="84"/>
      <c r="J13" s="45"/>
      <c r="K13" s="41" t="s">
        <v>80</v>
      </c>
      <c r="L13" s="25">
        <f>L12-10</f>
        <v>44348</v>
      </c>
      <c r="M13" s="25">
        <f>M12-10</f>
        <v>44409</v>
      </c>
      <c r="N13" s="25">
        <f>N12-10</f>
        <v>44470</v>
      </c>
      <c r="O13" s="26">
        <f>(L4-L13)/7</f>
        <v>9.2857142857142865</v>
      </c>
      <c r="P13" s="2"/>
      <c r="Q13" s="20"/>
    </row>
    <row r="14" spans="1:21" ht="30" customHeight="1" x14ac:dyDescent="0.25">
      <c r="A14" s="123"/>
      <c r="B14" s="126"/>
      <c r="C14" s="126"/>
      <c r="D14" s="126"/>
      <c r="E14" s="126"/>
      <c r="F14" s="503"/>
      <c r="G14" s="181" t="s">
        <v>154</v>
      </c>
      <c r="H14" s="75"/>
      <c r="I14" s="84"/>
      <c r="J14" s="45"/>
      <c r="K14" s="41"/>
      <c r="L14" s="25"/>
      <c r="M14" s="25"/>
      <c r="N14" s="25"/>
      <c r="O14" s="26"/>
      <c r="P14" s="21"/>
      <c r="Q14" s="20"/>
    </row>
    <row r="15" spans="1:21" ht="50.1" customHeight="1" x14ac:dyDescent="0.25">
      <c r="A15" s="66">
        <v>10</v>
      </c>
      <c r="B15" s="68"/>
      <c r="C15" s="68"/>
      <c r="D15" s="68"/>
      <c r="E15" s="68"/>
      <c r="F15" s="84"/>
      <c r="G15" s="182" t="s">
        <v>100</v>
      </c>
      <c r="H15" s="75"/>
      <c r="I15" s="84"/>
      <c r="J15" s="45"/>
      <c r="K15" s="31"/>
      <c r="L15" s="25"/>
      <c r="M15" s="25"/>
      <c r="N15" s="25"/>
      <c r="O15" s="26"/>
      <c r="P15" s="2"/>
      <c r="Q15" s="20"/>
    </row>
    <row r="16" spans="1:21" ht="30" customHeight="1" x14ac:dyDescent="0.25">
      <c r="A16" s="98">
        <v>11</v>
      </c>
      <c r="B16" s="68"/>
      <c r="C16" s="68"/>
      <c r="D16" s="68"/>
      <c r="E16" s="68"/>
      <c r="F16" s="504" t="s">
        <v>104</v>
      </c>
      <c r="G16" s="183" t="s">
        <v>115</v>
      </c>
      <c r="I16" s="84"/>
      <c r="J16" s="45"/>
      <c r="K16" s="31" t="s">
        <v>42</v>
      </c>
      <c r="L16" s="25">
        <f>L5-70</f>
        <v>44333</v>
      </c>
      <c r="M16" s="25">
        <f>M5-70</f>
        <v>44394</v>
      </c>
      <c r="N16" s="25">
        <f>N5-70</f>
        <v>44455</v>
      </c>
      <c r="O16" s="26">
        <f>(L4-L16)/7</f>
        <v>11.428571428571429</v>
      </c>
      <c r="P16" s="2"/>
      <c r="Q16" s="20"/>
    </row>
    <row r="17" spans="1:21" ht="30" customHeight="1" x14ac:dyDescent="0.25">
      <c r="A17" s="98">
        <v>12</v>
      </c>
      <c r="B17" s="68"/>
      <c r="C17" s="68"/>
      <c r="D17" s="68"/>
      <c r="E17" s="68"/>
      <c r="F17" s="505"/>
      <c r="G17" s="184" t="s">
        <v>160</v>
      </c>
      <c r="H17" s="75"/>
      <c r="I17" s="84"/>
      <c r="J17" s="45"/>
      <c r="K17" s="31"/>
      <c r="L17" s="25"/>
      <c r="M17" s="25"/>
      <c r="N17" s="25"/>
      <c r="O17" s="26"/>
      <c r="P17" s="2"/>
      <c r="Q17" s="20"/>
      <c r="T17" s="4"/>
    </row>
    <row r="18" spans="1:21" ht="30" customHeight="1" x14ac:dyDescent="0.25">
      <c r="A18" s="98">
        <v>13</v>
      </c>
      <c r="B18" s="68"/>
      <c r="C18" s="68"/>
      <c r="D18" s="68"/>
      <c r="E18" s="68"/>
      <c r="F18" s="506"/>
      <c r="G18" s="183" t="s">
        <v>36</v>
      </c>
      <c r="I18" s="84"/>
      <c r="J18" s="45"/>
      <c r="K18" s="31" t="s">
        <v>58</v>
      </c>
      <c r="L18" s="25">
        <f>L16-10</f>
        <v>44323</v>
      </c>
      <c r="M18" s="25">
        <f>M16-10</f>
        <v>44384</v>
      </c>
      <c r="N18" s="25">
        <f>N16-10</f>
        <v>44445</v>
      </c>
      <c r="O18" s="26">
        <f>(L4-L18)/7</f>
        <v>12.857142857142858</v>
      </c>
      <c r="P18" s="2"/>
      <c r="Q18" s="20"/>
    </row>
    <row r="19" spans="1:21" ht="30" customHeight="1" x14ac:dyDescent="0.25">
      <c r="A19" s="66">
        <v>14</v>
      </c>
      <c r="B19" s="68"/>
      <c r="C19" s="68"/>
      <c r="D19" s="68"/>
      <c r="E19" s="68"/>
      <c r="F19" s="84"/>
      <c r="G19" s="77" t="s">
        <v>153</v>
      </c>
      <c r="I19" s="84"/>
      <c r="J19" s="45"/>
      <c r="K19" s="31" t="s">
        <v>59</v>
      </c>
      <c r="L19" s="25">
        <f>L18-5</f>
        <v>44318</v>
      </c>
      <c r="M19" s="25">
        <f>M18-5</f>
        <v>44379</v>
      </c>
      <c r="N19" s="25">
        <f>N18-5</f>
        <v>44440</v>
      </c>
      <c r="O19" s="26">
        <f>(L4-L19)/7</f>
        <v>13.571428571428571</v>
      </c>
      <c r="P19" s="2"/>
      <c r="Q19" s="20"/>
    </row>
    <row r="20" spans="1:21" ht="30" customHeight="1" x14ac:dyDescent="0.25">
      <c r="A20" s="108">
        <v>15</v>
      </c>
      <c r="B20" s="68"/>
      <c r="C20" s="68"/>
      <c r="D20" s="68"/>
      <c r="E20" s="68"/>
      <c r="F20" s="84"/>
      <c r="G20" s="205" t="s">
        <v>51</v>
      </c>
      <c r="I20" s="118"/>
      <c r="J20" s="45"/>
      <c r="K20" s="31" t="s">
        <v>51</v>
      </c>
      <c r="L20" s="25">
        <f>L19-10</f>
        <v>44308</v>
      </c>
      <c r="M20" s="25">
        <f>M19-10</f>
        <v>44369</v>
      </c>
      <c r="N20" s="25">
        <f>N19-10</f>
        <v>44430</v>
      </c>
      <c r="O20" s="26">
        <f>(L4-L20)/7</f>
        <v>15</v>
      </c>
      <c r="P20" s="2"/>
      <c r="Q20" s="20"/>
    </row>
    <row r="21" spans="1:21" ht="9.9499999999999993" customHeight="1" x14ac:dyDescent="0.25">
      <c r="A21" s="514">
        <v>16</v>
      </c>
      <c r="B21" s="68"/>
      <c r="C21" s="68"/>
      <c r="D21" s="68"/>
      <c r="E21" s="68"/>
      <c r="F21" s="516" t="s">
        <v>114</v>
      </c>
      <c r="G21" s="185"/>
      <c r="I21" s="131"/>
      <c r="J21" s="128"/>
      <c r="K21" s="40"/>
      <c r="L21" s="25"/>
      <c r="M21" s="25"/>
      <c r="N21" s="25"/>
      <c r="O21" s="26"/>
      <c r="P21" s="21"/>
      <c r="Q21" s="20"/>
    </row>
    <row r="22" spans="1:21" ht="9.9499999999999993" customHeight="1" x14ac:dyDescent="0.25">
      <c r="A22" s="515"/>
      <c r="B22" s="68"/>
      <c r="C22" s="68"/>
      <c r="D22" s="68"/>
      <c r="E22" s="68"/>
      <c r="F22" s="517"/>
      <c r="G22" s="186" t="s">
        <v>117</v>
      </c>
      <c r="I22" s="132" t="s">
        <v>84</v>
      </c>
      <c r="J22" s="128"/>
      <c r="K22" s="40"/>
      <c r="L22" s="25"/>
      <c r="M22" s="25"/>
      <c r="N22" s="25"/>
      <c r="O22" s="26"/>
      <c r="P22" s="21"/>
      <c r="Q22" s="20"/>
    </row>
    <row r="23" spans="1:21" ht="9.9499999999999993" customHeight="1" x14ac:dyDescent="0.25">
      <c r="A23" s="515"/>
      <c r="B23" s="116"/>
      <c r="C23" s="116"/>
      <c r="D23" s="116"/>
      <c r="E23" s="116"/>
      <c r="F23" s="517"/>
      <c r="G23" s="187"/>
      <c r="I23" s="133"/>
      <c r="J23" s="129"/>
      <c r="K23" s="31" t="s">
        <v>69</v>
      </c>
      <c r="L23" s="33">
        <f>L5-100</f>
        <v>44303</v>
      </c>
      <c r="M23" s="33">
        <f>M5-100</f>
        <v>44364</v>
      </c>
      <c r="N23" s="33">
        <f>N5-100</f>
        <v>44425</v>
      </c>
      <c r="O23" s="34">
        <f>(L4-L23)/7</f>
        <v>15.714285714285714</v>
      </c>
      <c r="P23" s="2"/>
      <c r="Q23" s="20">
        <f>(P4-P24)/7</f>
        <v>15.714285714285714</v>
      </c>
    </row>
    <row r="24" spans="1:21" ht="60" x14ac:dyDescent="0.25">
      <c r="A24" s="515"/>
      <c r="B24" s="116"/>
      <c r="C24" s="116"/>
      <c r="D24" s="116"/>
      <c r="E24" s="116"/>
      <c r="F24" s="517"/>
      <c r="G24" s="119" t="s">
        <v>161</v>
      </c>
      <c r="H24" s="75"/>
      <c r="I24" s="130" t="s">
        <v>66</v>
      </c>
      <c r="J24" s="46"/>
      <c r="K24" s="31" t="s">
        <v>68</v>
      </c>
      <c r="L24" s="35"/>
      <c r="M24" s="35"/>
      <c r="N24" s="35"/>
      <c r="O24" s="26"/>
      <c r="P24" s="33">
        <f>P6-96</f>
        <v>44303</v>
      </c>
      <c r="Q24" s="20"/>
    </row>
    <row r="25" spans="1:21" ht="18.95" hidden="1" customHeight="1" x14ac:dyDescent="0.25">
      <c r="A25" s="515"/>
      <c r="B25" s="109"/>
      <c r="C25" s="109"/>
      <c r="D25" s="109"/>
      <c r="E25" s="109"/>
      <c r="F25" s="517"/>
      <c r="G25" s="120"/>
      <c r="I25" s="85"/>
      <c r="J25" s="46"/>
      <c r="K25" s="41" t="s">
        <v>70</v>
      </c>
      <c r="L25" s="25">
        <f>L23</f>
        <v>44303</v>
      </c>
      <c r="M25" s="25">
        <f>M23</f>
        <v>44364</v>
      </c>
      <c r="N25" s="25">
        <f>N23</f>
        <v>44425</v>
      </c>
      <c r="O25" s="26">
        <f>(L4-L25)/7</f>
        <v>15.714285714285714</v>
      </c>
      <c r="P25" s="2"/>
      <c r="Q25" s="20"/>
    </row>
    <row r="26" spans="1:21" ht="30" customHeight="1" x14ac:dyDescent="0.25">
      <c r="A26" s="515"/>
      <c r="B26" s="116"/>
      <c r="C26" s="116"/>
      <c r="D26" s="116"/>
      <c r="E26" s="116"/>
      <c r="F26" s="517"/>
      <c r="G26" s="107" t="s">
        <v>151</v>
      </c>
      <c r="H26" s="75"/>
      <c r="I26" s="85" t="s">
        <v>94</v>
      </c>
      <c r="J26" s="46"/>
      <c r="K26" s="31" t="s">
        <v>50</v>
      </c>
      <c r="L26" s="25">
        <f>L19-20</f>
        <v>44298</v>
      </c>
      <c r="M26" s="25">
        <f>M19-20</f>
        <v>44359</v>
      </c>
      <c r="N26" s="25">
        <f>N19-20</f>
        <v>44420</v>
      </c>
      <c r="O26" s="26">
        <f>(L4-L26)/7</f>
        <v>16.428571428571427</v>
      </c>
      <c r="P26" s="2"/>
      <c r="Q26" s="20"/>
    </row>
    <row r="27" spans="1:21" ht="60" x14ac:dyDescent="0.25">
      <c r="A27" s="110"/>
      <c r="B27" s="99"/>
      <c r="C27" s="99"/>
      <c r="D27" s="99"/>
      <c r="E27" s="99"/>
      <c r="F27" s="517"/>
      <c r="G27" s="121" t="s">
        <v>158</v>
      </c>
      <c r="H27" s="75"/>
      <c r="I27" s="117" t="s">
        <v>85</v>
      </c>
      <c r="J27" s="46"/>
      <c r="K27" s="41" t="s">
        <v>48</v>
      </c>
      <c r="L27" s="25">
        <f>L23-0</f>
        <v>44303</v>
      </c>
      <c r="M27" s="25">
        <f>M23-0</f>
        <v>44364</v>
      </c>
      <c r="N27" s="25">
        <f>N23-0</f>
        <v>44425</v>
      </c>
      <c r="O27" s="26"/>
      <c r="P27" s="25">
        <f>P24-0</f>
        <v>44303</v>
      </c>
      <c r="Q27" s="20">
        <f>(P4-P27)/7</f>
        <v>15.714285714285714</v>
      </c>
    </row>
    <row r="28" spans="1:21" s="105" customFormat="1" ht="30" customHeight="1" x14ac:dyDescent="0.25">
      <c r="A28" s="522">
        <v>17</v>
      </c>
      <c r="B28" s="70"/>
      <c r="C28" s="70"/>
      <c r="D28" s="70"/>
      <c r="E28" s="70"/>
      <c r="F28" s="518"/>
      <c r="G28" s="122" t="s">
        <v>118</v>
      </c>
      <c r="H28" s="75"/>
      <c r="I28" s="86"/>
      <c r="J28" s="48"/>
      <c r="K28" s="101"/>
      <c r="L28" s="102"/>
      <c r="M28" s="102"/>
      <c r="N28" s="102"/>
      <c r="O28" s="103"/>
      <c r="P28" s="102"/>
      <c r="Q28" s="104"/>
      <c r="U28" s="142"/>
    </row>
    <row r="29" spans="1:21" s="105" customFormat="1" ht="30" customHeight="1" x14ac:dyDescent="0.25">
      <c r="A29" s="522"/>
      <c r="B29" s="70"/>
      <c r="C29" s="70"/>
      <c r="D29" s="70"/>
      <c r="E29" s="70"/>
      <c r="F29" s="501" t="s">
        <v>119</v>
      </c>
      <c r="G29" s="134" t="s">
        <v>150</v>
      </c>
      <c r="H29" s="75"/>
      <c r="I29" s="86"/>
      <c r="J29" s="48"/>
      <c r="K29" s="101"/>
      <c r="L29" s="102"/>
      <c r="M29" s="102"/>
      <c r="N29" s="102"/>
      <c r="O29" s="103"/>
      <c r="P29" s="102"/>
      <c r="Q29" s="104"/>
      <c r="U29" s="142"/>
    </row>
    <row r="30" spans="1:21" s="105" customFormat="1" ht="30" customHeight="1" x14ac:dyDescent="0.25">
      <c r="A30" s="522"/>
      <c r="B30" s="70"/>
      <c r="C30" s="70"/>
      <c r="D30" s="70"/>
      <c r="E30" s="70"/>
      <c r="F30" s="517"/>
      <c r="G30" s="144"/>
      <c r="H30" s="75"/>
      <c r="I30" s="86"/>
      <c r="J30" s="48"/>
      <c r="K30" s="101"/>
      <c r="L30" s="102"/>
      <c r="M30" s="102"/>
      <c r="N30" s="102"/>
      <c r="O30" s="103"/>
      <c r="P30" s="102"/>
      <c r="Q30" s="104"/>
      <c r="U30" s="142"/>
    </row>
    <row r="31" spans="1:21" s="105" customFormat="1" ht="30" customHeight="1" x14ac:dyDescent="0.25">
      <c r="A31" s="522"/>
      <c r="B31" s="70"/>
      <c r="C31" s="70"/>
      <c r="D31" s="70"/>
      <c r="E31" s="70"/>
      <c r="F31" s="517"/>
      <c r="G31" s="134" t="s">
        <v>120</v>
      </c>
      <c r="H31" s="75"/>
      <c r="I31" s="86"/>
      <c r="J31" s="48"/>
      <c r="K31" s="101"/>
      <c r="L31" s="102"/>
      <c r="M31" s="102"/>
      <c r="N31" s="102"/>
      <c r="O31" s="103"/>
      <c r="P31" s="102"/>
      <c r="Q31" s="104"/>
      <c r="U31" s="142"/>
    </row>
    <row r="32" spans="1:21" ht="30" customHeight="1" x14ac:dyDescent="0.25">
      <c r="A32" s="499">
        <v>18</v>
      </c>
      <c r="B32" s="70"/>
      <c r="C32" s="70"/>
      <c r="D32" s="70"/>
      <c r="E32" s="70"/>
      <c r="F32" s="512" t="s">
        <v>111</v>
      </c>
      <c r="G32" s="77" t="s">
        <v>149</v>
      </c>
      <c r="I32" s="86"/>
      <c r="J32" s="48"/>
      <c r="K32" s="31" t="s">
        <v>49</v>
      </c>
      <c r="L32" s="25">
        <f>L26-14</f>
        <v>44284</v>
      </c>
      <c r="M32" s="25">
        <f>M26-14</f>
        <v>44345</v>
      </c>
      <c r="N32" s="25">
        <f>N26-14</f>
        <v>44406</v>
      </c>
      <c r="O32" s="26">
        <f>(L4-L32)/7</f>
        <v>18.428571428571427</v>
      </c>
      <c r="P32" s="2"/>
      <c r="Q32" s="20"/>
    </row>
    <row r="33" spans="1:17" ht="30" customHeight="1" x14ac:dyDescent="0.25">
      <c r="A33" s="499"/>
      <c r="B33" s="70"/>
      <c r="C33" s="70"/>
      <c r="D33" s="70"/>
      <c r="E33" s="70"/>
      <c r="F33" s="513"/>
      <c r="G33" s="77"/>
      <c r="I33" s="106" t="s">
        <v>74</v>
      </c>
      <c r="J33" s="45"/>
      <c r="K33" s="31" t="s">
        <v>74</v>
      </c>
      <c r="L33" s="2"/>
      <c r="M33" s="2"/>
      <c r="N33" s="2"/>
      <c r="O33" s="26"/>
      <c r="P33" s="25">
        <f>P27-17</f>
        <v>44286</v>
      </c>
      <c r="Q33" s="20">
        <f>(P4-P33)/7</f>
        <v>18.142857142857142</v>
      </c>
    </row>
    <row r="34" spans="1:17" ht="30" customHeight="1" x14ac:dyDescent="0.25">
      <c r="A34" s="499"/>
      <c r="B34" s="70"/>
      <c r="C34" s="70"/>
      <c r="D34" s="70"/>
      <c r="E34" s="70"/>
      <c r="F34" s="513"/>
      <c r="G34" s="77" t="s">
        <v>148</v>
      </c>
      <c r="I34" s="86"/>
      <c r="J34" s="48"/>
      <c r="K34" s="31" t="s">
        <v>75</v>
      </c>
      <c r="L34" s="25" t="e">
        <f>#REF!-7</f>
        <v>#REF!</v>
      </c>
      <c r="M34" s="25" t="e">
        <f>#REF!-7</f>
        <v>#REF!</v>
      </c>
      <c r="N34" s="25" t="e">
        <f>#REF!-7</f>
        <v>#REF!</v>
      </c>
      <c r="O34" s="26" t="e">
        <f>(L4-L34)/7</f>
        <v>#REF!</v>
      </c>
      <c r="P34" s="2"/>
      <c r="Q34" s="20"/>
    </row>
    <row r="35" spans="1:17" ht="30" customHeight="1" x14ac:dyDescent="0.25">
      <c r="A35" s="500">
        <v>19</v>
      </c>
      <c r="B35" s="69"/>
      <c r="C35" s="69"/>
      <c r="D35" s="69"/>
      <c r="E35" s="69"/>
      <c r="F35" s="513"/>
      <c r="G35" s="188"/>
      <c r="H35" s="81"/>
      <c r="I35" s="84" t="s">
        <v>76</v>
      </c>
      <c r="J35" s="45"/>
      <c r="K35" s="31" t="s">
        <v>76</v>
      </c>
      <c r="L35" s="25"/>
      <c r="M35" s="25"/>
      <c r="N35" s="25"/>
      <c r="O35" s="26"/>
      <c r="P35" s="25">
        <f>P33-6</f>
        <v>44280</v>
      </c>
      <c r="Q35" s="20">
        <f>(P4-P35)/7</f>
        <v>19</v>
      </c>
    </row>
    <row r="36" spans="1:17" ht="30" customHeight="1" x14ac:dyDescent="0.25">
      <c r="A36" s="500"/>
      <c r="B36" s="69"/>
      <c r="C36" s="69"/>
      <c r="D36" s="69"/>
      <c r="E36" s="69"/>
      <c r="F36" s="513"/>
      <c r="G36" s="189" t="s">
        <v>147</v>
      </c>
      <c r="H36" s="75"/>
      <c r="I36" s="85"/>
      <c r="J36" s="46"/>
      <c r="K36" s="42" t="s">
        <v>71</v>
      </c>
      <c r="L36" s="25" t="e">
        <f>L34-3</f>
        <v>#REF!</v>
      </c>
      <c r="M36" s="25" t="e">
        <f>M34-3</f>
        <v>#REF!</v>
      </c>
      <c r="N36" s="25" t="e">
        <f>N34-3</f>
        <v>#REF!</v>
      </c>
      <c r="O36" s="26" t="e">
        <f>(L4-L36)/7</f>
        <v>#REF!</v>
      </c>
      <c r="P36" s="2"/>
      <c r="Q36" s="20"/>
    </row>
    <row r="37" spans="1:17" ht="30" customHeight="1" x14ac:dyDescent="0.25">
      <c r="A37" s="66">
        <v>20</v>
      </c>
      <c r="B37" s="68"/>
      <c r="C37" s="68"/>
      <c r="D37" s="68"/>
      <c r="E37" s="68"/>
      <c r="F37" s="513"/>
      <c r="G37" s="189" t="s">
        <v>146</v>
      </c>
      <c r="H37" s="75"/>
      <c r="I37" s="84"/>
      <c r="J37" s="45"/>
      <c r="K37" s="42" t="s">
        <v>72</v>
      </c>
      <c r="L37" s="25" t="e">
        <f>L34-14</f>
        <v>#REF!</v>
      </c>
      <c r="M37" s="25" t="e">
        <f>M34-14</f>
        <v>#REF!</v>
      </c>
      <c r="N37" s="25" t="e">
        <f>N34-14</f>
        <v>#REF!</v>
      </c>
      <c r="O37" s="26" t="e">
        <f>(L4-L37)/7</f>
        <v>#REF!</v>
      </c>
      <c r="P37" s="2"/>
      <c r="Q37" s="20"/>
    </row>
    <row r="38" spans="1:17" ht="57.95" customHeight="1" x14ac:dyDescent="0.25">
      <c r="A38" s="66">
        <v>21</v>
      </c>
      <c r="B38" s="68"/>
      <c r="C38" s="68"/>
      <c r="D38" s="68"/>
      <c r="E38" s="68"/>
      <c r="F38" s="513"/>
      <c r="G38" s="190" t="s">
        <v>172</v>
      </c>
      <c r="H38" s="75"/>
      <c r="I38" s="84"/>
      <c r="J38" s="45"/>
      <c r="K38" s="41" t="s">
        <v>62</v>
      </c>
      <c r="L38" s="28" t="e">
        <f>L37-7</f>
        <v>#REF!</v>
      </c>
      <c r="M38" s="28" t="e">
        <f>M37-7</f>
        <v>#REF!</v>
      </c>
      <c r="N38" s="28" t="e">
        <f>N37-7</f>
        <v>#REF!</v>
      </c>
      <c r="O38" s="29" t="e">
        <f>(L4-L38)/7</f>
        <v>#REF!</v>
      </c>
      <c r="P38" s="2"/>
      <c r="Q38" s="20"/>
    </row>
    <row r="39" spans="1:17" ht="30" customHeight="1" x14ac:dyDescent="0.25">
      <c r="A39" s="66">
        <v>22</v>
      </c>
      <c r="B39" s="69"/>
      <c r="C39" s="69"/>
      <c r="D39" s="69"/>
      <c r="E39" s="69"/>
      <c r="F39" s="523" t="s">
        <v>112</v>
      </c>
      <c r="G39" s="78" t="s">
        <v>144</v>
      </c>
      <c r="I39" s="85" t="s">
        <v>86</v>
      </c>
      <c r="J39" s="46"/>
      <c r="K39" s="43" t="s">
        <v>60</v>
      </c>
      <c r="L39" s="25" t="e">
        <f>L34-28</f>
        <v>#REF!</v>
      </c>
      <c r="M39" s="25" t="e">
        <f>M34-28</f>
        <v>#REF!</v>
      </c>
      <c r="N39" s="25" t="e">
        <f>N34-28</f>
        <v>#REF!</v>
      </c>
      <c r="O39" s="26" t="e">
        <f>(L4-L39)/7</f>
        <v>#REF!</v>
      </c>
      <c r="P39" s="25">
        <f>P35-22</f>
        <v>44258</v>
      </c>
      <c r="Q39" s="20">
        <f>(P4-P39)/7</f>
        <v>22.142857142857142</v>
      </c>
    </row>
    <row r="40" spans="1:17" ht="30" customHeight="1" x14ac:dyDescent="0.25">
      <c r="A40" s="66">
        <v>23</v>
      </c>
      <c r="B40" s="69"/>
      <c r="C40" s="69"/>
      <c r="D40" s="69"/>
      <c r="E40" s="69"/>
      <c r="F40" s="524"/>
      <c r="G40" s="79"/>
      <c r="H40" s="81"/>
      <c r="I40" s="85"/>
      <c r="J40" s="46"/>
      <c r="K40" s="43"/>
      <c r="L40" s="25"/>
      <c r="M40" s="25"/>
      <c r="N40" s="25"/>
      <c r="O40" s="26"/>
      <c r="P40" s="25"/>
      <c r="Q40" s="20"/>
    </row>
    <row r="41" spans="1:17" ht="30" customHeight="1" x14ac:dyDescent="0.25">
      <c r="A41" s="66">
        <v>24</v>
      </c>
      <c r="B41" s="68"/>
      <c r="C41" s="68"/>
      <c r="D41" s="68"/>
      <c r="E41" s="68"/>
      <c r="F41" s="524"/>
      <c r="G41" s="78" t="s">
        <v>143</v>
      </c>
      <c r="I41" s="84" t="s">
        <v>77</v>
      </c>
      <c r="J41" s="45"/>
      <c r="K41" s="31" t="s">
        <v>61</v>
      </c>
      <c r="L41" s="25" t="e">
        <f>L39-14</f>
        <v>#REF!</v>
      </c>
      <c r="M41" s="25" t="e">
        <f>M39-14</f>
        <v>#REF!</v>
      </c>
      <c r="N41" s="25" t="e">
        <f>N39-14</f>
        <v>#REF!</v>
      </c>
      <c r="O41" s="26" t="e">
        <f>(L4-L41)/7</f>
        <v>#REF!</v>
      </c>
      <c r="P41" s="25">
        <f>P39-14</f>
        <v>44244</v>
      </c>
      <c r="Q41" s="20">
        <f>(P4-P41)/7</f>
        <v>24.142857142857142</v>
      </c>
    </row>
    <row r="42" spans="1:17" ht="30" customHeight="1" x14ac:dyDescent="0.25">
      <c r="A42" s="66">
        <v>25</v>
      </c>
      <c r="B42" s="68"/>
      <c r="C42" s="68"/>
      <c r="D42" s="68"/>
      <c r="E42" s="68"/>
      <c r="F42" s="524"/>
      <c r="G42" s="78" t="s">
        <v>79</v>
      </c>
      <c r="I42" s="84" t="s">
        <v>79</v>
      </c>
      <c r="J42" s="45"/>
      <c r="K42" s="31" t="s">
        <v>79</v>
      </c>
      <c r="L42" s="25" t="e">
        <f>L41-7</f>
        <v>#REF!</v>
      </c>
      <c r="M42" s="25" t="e">
        <f>M41-7</f>
        <v>#REF!</v>
      </c>
      <c r="N42" s="25" t="e">
        <f>N41-7</f>
        <v>#REF!</v>
      </c>
      <c r="O42" s="26" t="e">
        <f>(L4-L42)/7</f>
        <v>#REF!</v>
      </c>
      <c r="P42" s="25">
        <f>P41-7</f>
        <v>44237</v>
      </c>
      <c r="Q42" s="20">
        <f>(P4-P42)/7</f>
        <v>25.142857142857142</v>
      </c>
    </row>
    <row r="43" spans="1:17" ht="50.1" customHeight="1" x14ac:dyDescent="0.25">
      <c r="A43" s="66">
        <v>26</v>
      </c>
      <c r="B43" s="68"/>
      <c r="C43" s="68"/>
      <c r="D43" s="68"/>
      <c r="E43" s="68"/>
      <c r="F43" s="524"/>
      <c r="G43" s="114" t="s">
        <v>140</v>
      </c>
      <c r="H43" s="75"/>
      <c r="I43" s="111" t="s">
        <v>141</v>
      </c>
      <c r="J43" s="49"/>
      <c r="K43" s="41" t="s">
        <v>63</v>
      </c>
      <c r="L43" s="28" t="e">
        <f t="shared" ref="L43:N44" si="0">L42-7</f>
        <v>#REF!</v>
      </c>
      <c r="M43" s="28" t="e">
        <f t="shared" si="0"/>
        <v>#REF!</v>
      </c>
      <c r="N43" s="28" t="e">
        <f t="shared" si="0"/>
        <v>#REF!</v>
      </c>
      <c r="O43" s="29" t="e">
        <f>(L4-L43)/7</f>
        <v>#REF!</v>
      </c>
      <c r="P43" s="28">
        <f>P39-28</f>
        <v>44230</v>
      </c>
      <c r="Q43" s="20">
        <f>(P4-P43)/7</f>
        <v>26.142857142857142</v>
      </c>
    </row>
    <row r="44" spans="1:17" x14ac:dyDescent="0.25">
      <c r="A44" s="100">
        <v>27</v>
      </c>
      <c r="B44" s="68"/>
      <c r="C44" s="68"/>
      <c r="D44" s="68"/>
      <c r="E44" s="68"/>
      <c r="F44" s="519" t="s">
        <v>106</v>
      </c>
      <c r="G44" s="189" t="s">
        <v>55</v>
      </c>
      <c r="H44" s="75"/>
      <c r="I44" s="84"/>
      <c r="J44" s="45"/>
      <c r="K44" s="41" t="s">
        <v>55</v>
      </c>
      <c r="L44" s="25" t="e">
        <f t="shared" si="0"/>
        <v>#REF!</v>
      </c>
      <c r="M44" s="25" t="e">
        <f t="shared" si="0"/>
        <v>#REF!</v>
      </c>
      <c r="N44" s="25" t="e">
        <f t="shared" si="0"/>
        <v>#REF!</v>
      </c>
      <c r="O44" s="26" t="e">
        <f>(L4-L44)/7</f>
        <v>#REF!</v>
      </c>
      <c r="P44" s="28"/>
      <c r="Q44" s="20"/>
    </row>
    <row r="45" spans="1:17" ht="30" x14ac:dyDescent="0.25">
      <c r="A45" s="525">
        <v>28</v>
      </c>
      <c r="B45" s="69"/>
      <c r="C45" s="69"/>
      <c r="D45" s="69"/>
      <c r="E45" s="69"/>
      <c r="F45" s="520"/>
      <c r="G45" s="189" t="s">
        <v>47</v>
      </c>
      <c r="H45" s="75"/>
      <c r="I45" s="85"/>
      <c r="J45" s="46"/>
      <c r="K45" s="41" t="s">
        <v>47</v>
      </c>
      <c r="L45" s="25" t="e">
        <f>L43-14</f>
        <v>#REF!</v>
      </c>
      <c r="M45" s="25" t="e">
        <f>M43-14</f>
        <v>#REF!</v>
      </c>
      <c r="N45" s="25" t="e">
        <f>N43-14</f>
        <v>#REF!</v>
      </c>
      <c r="O45" s="26" t="e">
        <f>(L4-L45)/7</f>
        <v>#REF!</v>
      </c>
      <c r="P45" s="2"/>
      <c r="Q45" s="20"/>
    </row>
    <row r="46" spans="1:17" ht="30" x14ac:dyDescent="0.25">
      <c r="A46" s="525"/>
      <c r="B46" s="69"/>
      <c r="C46" s="69"/>
      <c r="D46" s="69"/>
      <c r="E46" s="69"/>
      <c r="F46" s="520"/>
      <c r="G46" s="207" t="s">
        <v>43</v>
      </c>
      <c r="H46" s="75"/>
      <c r="I46" s="85"/>
      <c r="J46" s="46"/>
      <c r="K46" s="41" t="s">
        <v>43</v>
      </c>
      <c r="L46" s="25" t="e">
        <f t="shared" ref="L46:N47" si="1">L43-14</f>
        <v>#REF!</v>
      </c>
      <c r="M46" s="25" t="e">
        <f t="shared" si="1"/>
        <v>#REF!</v>
      </c>
      <c r="N46" s="25" t="e">
        <f t="shared" si="1"/>
        <v>#REF!</v>
      </c>
      <c r="O46" s="26" t="e">
        <f>(L4-L46)/7</f>
        <v>#REF!</v>
      </c>
      <c r="P46" s="2"/>
      <c r="Q46" s="20"/>
    </row>
    <row r="47" spans="1:17" ht="30" x14ac:dyDescent="0.25">
      <c r="A47" s="525">
        <v>29</v>
      </c>
      <c r="B47" s="71"/>
      <c r="C47" s="71"/>
      <c r="D47" s="71"/>
      <c r="E47" s="71"/>
      <c r="F47" s="520"/>
      <c r="G47" s="189" t="s">
        <v>107</v>
      </c>
      <c r="H47" s="75"/>
      <c r="I47" s="84"/>
      <c r="J47" s="45"/>
      <c r="K47" s="41" t="s">
        <v>64</v>
      </c>
      <c r="L47" s="25" t="e">
        <f t="shared" si="1"/>
        <v>#REF!</v>
      </c>
      <c r="M47" s="25" t="e">
        <f t="shared" si="1"/>
        <v>#REF!</v>
      </c>
      <c r="N47" s="25" t="e">
        <f t="shared" si="1"/>
        <v>#REF!</v>
      </c>
      <c r="O47" s="26" t="e">
        <f>(L4-L47)/7</f>
        <v>#REF!</v>
      </c>
      <c r="P47" s="2"/>
      <c r="Q47" s="20"/>
    </row>
    <row r="48" spans="1:17" x14ac:dyDescent="0.25">
      <c r="A48" s="525"/>
      <c r="B48" s="67"/>
      <c r="C48" s="67"/>
      <c r="D48" s="67"/>
      <c r="E48" s="67"/>
      <c r="F48" s="520"/>
      <c r="G48" s="206" t="s">
        <v>46</v>
      </c>
      <c r="I48" s="84"/>
      <c r="J48" s="45"/>
      <c r="K48" s="31" t="s">
        <v>46</v>
      </c>
      <c r="L48" s="25" t="e">
        <f>#REF!-7</f>
        <v>#REF!</v>
      </c>
      <c r="M48" s="25" t="e">
        <f>#REF!-7</f>
        <v>#REF!</v>
      </c>
      <c r="N48" s="25" t="e">
        <f>#REF!-7</f>
        <v>#REF!</v>
      </c>
      <c r="O48" s="26" t="e">
        <f>(L4-L48)/7</f>
        <v>#REF!</v>
      </c>
      <c r="P48" s="25">
        <f>P43-29</f>
        <v>44201</v>
      </c>
      <c r="Q48" s="20">
        <f>(P4-P48)/7</f>
        <v>30.285714285714285</v>
      </c>
    </row>
    <row r="49" spans="1:17" x14ac:dyDescent="0.25">
      <c r="A49" s="525">
        <v>30</v>
      </c>
      <c r="B49" s="71"/>
      <c r="C49" s="71"/>
      <c r="D49" s="71"/>
      <c r="E49" s="71"/>
      <c r="F49" s="520"/>
      <c r="G49" s="189" t="s">
        <v>55</v>
      </c>
      <c r="H49" s="75"/>
      <c r="I49" s="208" t="s">
        <v>46</v>
      </c>
      <c r="J49" s="45"/>
      <c r="K49" s="41" t="s">
        <v>55</v>
      </c>
      <c r="L49" s="2"/>
      <c r="M49" s="2"/>
      <c r="N49" s="2"/>
      <c r="O49" s="26"/>
      <c r="P49" s="25">
        <f>P43-27</f>
        <v>44203</v>
      </c>
      <c r="Q49" s="20">
        <f>(P4-P49)/7</f>
        <v>30</v>
      </c>
    </row>
    <row r="50" spans="1:17" x14ac:dyDescent="0.25">
      <c r="A50" s="525"/>
      <c r="B50" s="30"/>
      <c r="C50" s="30"/>
      <c r="D50" s="30"/>
      <c r="E50" s="30"/>
      <c r="F50" s="520"/>
      <c r="G50" s="189"/>
      <c r="H50" s="75"/>
      <c r="I50" s="89" t="s">
        <v>55</v>
      </c>
      <c r="J50" s="49"/>
      <c r="K50" s="41"/>
      <c r="L50" s="2"/>
      <c r="M50" s="2"/>
      <c r="N50" s="2"/>
      <c r="O50" s="26"/>
      <c r="P50" s="25"/>
      <c r="Q50" s="20"/>
    </row>
    <row r="51" spans="1:17" x14ac:dyDescent="0.25">
      <c r="A51" s="525"/>
      <c r="B51" s="67"/>
      <c r="C51" s="67"/>
      <c r="D51" s="67"/>
      <c r="E51" s="67"/>
      <c r="F51" s="520"/>
      <c r="G51" s="77"/>
      <c r="I51" s="84"/>
      <c r="J51" s="45"/>
      <c r="K51" s="31" t="s">
        <v>46</v>
      </c>
      <c r="L51" s="2"/>
      <c r="M51" s="2"/>
      <c r="N51" s="2"/>
      <c r="O51" s="26"/>
      <c r="P51" s="25"/>
      <c r="Q51" s="20"/>
    </row>
    <row r="52" spans="1:17" ht="36.6" customHeight="1" x14ac:dyDescent="0.25">
      <c r="A52" s="100">
        <v>31</v>
      </c>
      <c r="B52" s="68"/>
      <c r="C52" s="68"/>
      <c r="D52" s="68"/>
      <c r="E52" s="68"/>
      <c r="F52" s="521"/>
      <c r="G52" s="191" t="s">
        <v>54</v>
      </c>
      <c r="H52" s="75"/>
      <c r="I52" s="84"/>
      <c r="J52" s="45"/>
      <c r="K52" s="41" t="s">
        <v>54</v>
      </c>
      <c r="L52" s="25" t="e">
        <f>L44-30</f>
        <v>#REF!</v>
      </c>
      <c r="M52" s="25" t="e">
        <f>M44-30</f>
        <v>#REF!</v>
      </c>
      <c r="N52" s="25" t="e">
        <f>N44-30</f>
        <v>#REF!</v>
      </c>
      <c r="O52" s="26" t="e">
        <f>(L4-L52)/7</f>
        <v>#REF!</v>
      </c>
      <c r="P52" s="2"/>
      <c r="Q52" s="20"/>
    </row>
    <row r="53" spans="1:17" ht="30" customHeight="1" x14ac:dyDescent="0.25">
      <c r="A53" s="32">
        <v>32</v>
      </c>
      <c r="B53" s="68"/>
      <c r="C53" s="68"/>
      <c r="D53" s="68"/>
      <c r="E53" s="68"/>
      <c r="F53" s="507" t="s">
        <v>109</v>
      </c>
      <c r="G53" s="77" t="s">
        <v>127</v>
      </c>
      <c r="I53" s="84"/>
      <c r="J53" s="45"/>
      <c r="K53" s="41"/>
      <c r="L53" s="25"/>
      <c r="M53" s="25"/>
      <c r="N53" s="25"/>
      <c r="O53" s="26"/>
      <c r="P53" s="25"/>
      <c r="Q53" s="20"/>
    </row>
    <row r="54" spans="1:17" ht="30" customHeight="1" x14ac:dyDescent="0.25">
      <c r="A54" s="32">
        <v>33</v>
      </c>
      <c r="B54" s="68"/>
      <c r="C54" s="68"/>
      <c r="D54" s="68"/>
      <c r="E54" s="68"/>
      <c r="F54" s="508"/>
      <c r="G54" s="77"/>
      <c r="I54" s="84" t="s">
        <v>127</v>
      </c>
      <c r="J54" s="45"/>
      <c r="K54" s="41"/>
      <c r="L54" s="25"/>
      <c r="M54" s="25"/>
      <c r="N54" s="25"/>
      <c r="O54" s="26"/>
      <c r="P54" s="25"/>
      <c r="Q54" s="20"/>
    </row>
    <row r="55" spans="1:17" ht="30" customHeight="1" x14ac:dyDescent="0.25">
      <c r="A55" s="32">
        <v>34</v>
      </c>
      <c r="B55" s="68"/>
      <c r="C55" s="68"/>
      <c r="D55" s="68"/>
      <c r="E55" s="68"/>
      <c r="F55" s="508"/>
      <c r="G55" s="189" t="s">
        <v>45</v>
      </c>
      <c r="H55" s="75"/>
      <c r="I55" s="89" t="s">
        <v>45</v>
      </c>
      <c r="J55" s="45"/>
      <c r="K55" s="41" t="s">
        <v>45</v>
      </c>
      <c r="L55" s="25" t="e">
        <f>L52-21</f>
        <v>#REF!</v>
      </c>
      <c r="M55" s="25" t="e">
        <f>M52-21</f>
        <v>#REF!</v>
      </c>
      <c r="N55" s="25" t="e">
        <f>N52-21</f>
        <v>#REF!</v>
      </c>
      <c r="O55" s="26" t="e">
        <f>(L4-L55)/7</f>
        <v>#REF!</v>
      </c>
      <c r="P55" s="25">
        <f>P43-60</f>
        <v>44170</v>
      </c>
      <c r="Q55" s="20">
        <f>(P4-P55)/7</f>
        <v>34.714285714285715</v>
      </c>
    </row>
    <row r="56" spans="1:17" ht="30" customHeight="1" x14ac:dyDescent="0.25">
      <c r="A56" s="32">
        <v>35</v>
      </c>
      <c r="B56" s="68"/>
      <c r="C56" s="68"/>
      <c r="D56" s="68"/>
      <c r="E56" s="68"/>
      <c r="F56" s="508"/>
      <c r="G56" s="77"/>
      <c r="I56" s="84"/>
      <c r="J56" s="45"/>
      <c r="K56" s="41"/>
      <c r="L56" s="25"/>
      <c r="M56" s="25"/>
      <c r="N56" s="25"/>
      <c r="O56" s="26"/>
      <c r="P56" s="25"/>
      <c r="Q56" s="20"/>
    </row>
    <row r="57" spans="1:17" ht="30" customHeight="1" x14ac:dyDescent="0.25">
      <c r="A57" s="32">
        <v>36</v>
      </c>
      <c r="B57" s="68"/>
      <c r="C57" s="68"/>
      <c r="D57" s="68"/>
      <c r="E57" s="68"/>
      <c r="F57" s="508"/>
      <c r="G57" s="77"/>
      <c r="I57" s="84"/>
      <c r="J57" s="45"/>
      <c r="K57" s="41"/>
      <c r="L57" s="25"/>
      <c r="M57" s="25"/>
      <c r="N57" s="25"/>
      <c r="O57" s="26"/>
      <c r="P57" s="25"/>
      <c r="Q57" s="20"/>
    </row>
    <row r="58" spans="1:17" ht="30" customHeight="1" x14ac:dyDescent="0.25">
      <c r="A58" s="510">
        <v>37</v>
      </c>
      <c r="B58" s="68"/>
      <c r="C58" s="68"/>
      <c r="D58" s="68"/>
      <c r="E58" s="68"/>
      <c r="F58" s="508"/>
      <c r="G58" s="192" t="s">
        <v>44</v>
      </c>
      <c r="H58" s="75"/>
      <c r="I58" s="84"/>
      <c r="J58" s="45"/>
      <c r="K58" s="41" t="s">
        <v>44</v>
      </c>
      <c r="L58" s="25" t="e">
        <f>L52-40</f>
        <v>#REF!</v>
      </c>
      <c r="M58" s="25" t="e">
        <f>M52-40</f>
        <v>#REF!</v>
      </c>
      <c r="N58" s="25" t="e">
        <f>N52-40</f>
        <v>#REF!</v>
      </c>
      <c r="O58" s="26" t="e">
        <f>(L4-L58)/7</f>
        <v>#REF!</v>
      </c>
      <c r="P58" s="2"/>
      <c r="Q58" s="20"/>
    </row>
    <row r="59" spans="1:17" ht="30" customHeight="1" x14ac:dyDescent="0.25">
      <c r="A59" s="511"/>
      <c r="B59" s="68"/>
      <c r="C59" s="68"/>
      <c r="D59" s="68"/>
      <c r="E59" s="68"/>
      <c r="F59" s="509"/>
      <c r="G59" s="192" t="s">
        <v>73</v>
      </c>
      <c r="I59" s="90" t="s">
        <v>54</v>
      </c>
      <c r="J59" s="49"/>
      <c r="K59" s="41" t="s">
        <v>54</v>
      </c>
      <c r="L59" s="2"/>
      <c r="M59" s="2"/>
      <c r="N59" s="2"/>
      <c r="O59" s="26"/>
      <c r="P59" s="25">
        <f>P49-61</f>
        <v>44142</v>
      </c>
      <c r="Q59" s="20">
        <f>(P4-P59)/7</f>
        <v>38.714285714285715</v>
      </c>
    </row>
    <row r="60" spans="1:17" ht="30" customHeight="1" x14ac:dyDescent="0.25">
      <c r="A60" s="66">
        <v>39</v>
      </c>
      <c r="B60" s="68"/>
      <c r="C60" s="68"/>
      <c r="D60" s="68"/>
      <c r="E60" s="68"/>
      <c r="F60" s="84"/>
      <c r="G60" s="77"/>
      <c r="I60" s="84"/>
      <c r="J60" s="45"/>
      <c r="K60" s="41"/>
      <c r="L60" s="2"/>
      <c r="M60" s="2"/>
      <c r="N60" s="2"/>
      <c r="O60" s="26"/>
      <c r="P60" s="2"/>
      <c r="Q60" s="20"/>
    </row>
    <row r="61" spans="1:17" ht="30" customHeight="1" thickBot="1" x14ac:dyDescent="0.3">
      <c r="A61" s="66">
        <v>40</v>
      </c>
      <c r="B61" s="71"/>
      <c r="C61" s="71"/>
      <c r="D61" s="71"/>
      <c r="E61" s="71"/>
      <c r="F61" s="157"/>
      <c r="G61" s="115"/>
      <c r="I61" s="113" t="s">
        <v>44</v>
      </c>
      <c r="J61" s="50"/>
      <c r="K61" s="41" t="s">
        <v>44</v>
      </c>
      <c r="L61" s="2"/>
      <c r="M61" s="2"/>
      <c r="N61" s="2"/>
      <c r="O61" s="26"/>
      <c r="P61" s="25">
        <f>P59-10</f>
        <v>44132</v>
      </c>
      <c r="Q61" s="20">
        <f>(P4-P61)/7</f>
        <v>40.142857142857146</v>
      </c>
    </row>
    <row r="62" spans="1:17" ht="15.75" thickBot="1" x14ac:dyDescent="0.3"/>
    <row r="63" spans="1:17" x14ac:dyDescent="0.25">
      <c r="F63" s="239" t="s">
        <v>168</v>
      </c>
      <c r="G63" s="217" t="s">
        <v>170</v>
      </c>
    </row>
    <row r="64" spans="1:17" ht="30.75" thickBot="1" x14ac:dyDescent="0.3">
      <c r="F64" s="240" t="s">
        <v>169</v>
      </c>
      <c r="G64" s="241" t="s">
        <v>171</v>
      </c>
    </row>
  </sheetData>
  <mergeCells count="18">
    <mergeCell ref="F53:F59"/>
    <mergeCell ref="A58:A59"/>
    <mergeCell ref="F32:F38"/>
    <mergeCell ref="A21:A26"/>
    <mergeCell ref="F21:F28"/>
    <mergeCell ref="F29:F31"/>
    <mergeCell ref="F44:F52"/>
    <mergeCell ref="A28:A31"/>
    <mergeCell ref="F39:F43"/>
    <mergeCell ref="A45:A46"/>
    <mergeCell ref="A47:A48"/>
    <mergeCell ref="A49:A51"/>
    <mergeCell ref="A1:I1"/>
    <mergeCell ref="K5:K6"/>
    <mergeCell ref="A32:A34"/>
    <mergeCell ref="A35:A36"/>
    <mergeCell ref="F12:F14"/>
    <mergeCell ref="F16:F18"/>
  </mergeCells>
  <pageMargins left="0.7" right="0.7" top="0.75" bottom="0.75" header="0.3" footer="0.3"/>
  <pageSetup scale="39" orientation="portrait" r:id="rId1"/>
  <headerFooter>
    <oddFooter>&amp;L&amp;D&amp;C&amp;Z&amp;F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B007-769A-4339-9020-2785FE3E4584}">
  <sheetPr>
    <pageSetUpPr fitToPage="1"/>
  </sheetPr>
  <dimension ref="A1:X77"/>
  <sheetViews>
    <sheetView topLeftCell="F28" zoomScale="70" zoomScaleNormal="70" workbookViewId="0">
      <selection activeCell="F34" sqref="F34"/>
    </sheetView>
  </sheetViews>
  <sheetFormatPr defaultRowHeight="15" x14ac:dyDescent="0.25"/>
  <cols>
    <col min="1" max="2" width="0" style="1" hidden="1" customWidth="1"/>
    <col min="3" max="3" width="26.7109375" style="1" hidden="1" customWidth="1"/>
    <col min="4" max="4" width="15.140625" style="1" hidden="1" customWidth="1"/>
    <col min="5" max="5" width="0" hidden="1" customWidth="1"/>
    <col min="6" max="8" width="52.5703125" style="1" customWidth="1"/>
    <col min="9" max="9" width="3.5703125" style="76" hidden="1" customWidth="1"/>
    <col min="10" max="10" width="52.5703125" style="1" hidden="1" customWidth="1"/>
    <col min="11" max="11" width="1.42578125" style="1" hidden="1" customWidth="1"/>
    <col min="12" max="12" width="47.42578125" style="1" hidden="1" customWidth="1"/>
    <col min="13" max="15" width="24.42578125" style="1" hidden="1" customWidth="1"/>
    <col min="16" max="16" width="7.140625" style="24" hidden="1" customWidth="1"/>
    <col min="17" max="17" width="17.5703125" style="1" hidden="1" customWidth="1"/>
    <col min="18" max="20" width="0" hidden="1" customWidth="1"/>
    <col min="21" max="21" width="60.5703125" hidden="1" customWidth="1"/>
    <col min="22" max="22" width="43.85546875" style="197" hidden="1" customWidth="1"/>
    <col min="23" max="23" width="8.7109375" style="74"/>
    <col min="24" max="24" width="15.140625" style="1" customWidth="1"/>
  </cols>
  <sheetData>
    <row r="1" spans="1:24" ht="15.75" thickBot="1" x14ac:dyDescent="0.3">
      <c r="C1" s="1" t="s">
        <v>97</v>
      </c>
      <c r="D1" s="1" t="s">
        <v>96</v>
      </c>
      <c r="F1" s="209" t="s">
        <v>167</v>
      </c>
      <c r="G1" s="210" t="s">
        <v>166</v>
      </c>
      <c r="H1" s="210" t="s">
        <v>165</v>
      </c>
      <c r="I1" s="211"/>
      <c r="J1" s="210" t="s">
        <v>53</v>
      </c>
      <c r="K1" s="212"/>
      <c r="L1" s="212"/>
      <c r="M1" s="212" t="s">
        <v>56</v>
      </c>
      <c r="N1" s="212" t="s">
        <v>88</v>
      </c>
      <c r="O1" s="212" t="s">
        <v>89</v>
      </c>
      <c r="P1" s="213"/>
      <c r="Q1" s="212" t="s">
        <v>57</v>
      </c>
      <c r="R1" s="214"/>
      <c r="S1" s="214"/>
      <c r="T1" s="214"/>
      <c r="U1" s="214"/>
      <c r="V1" s="215"/>
      <c r="W1" s="216" t="s">
        <v>65</v>
      </c>
      <c r="X1" s="217"/>
    </row>
    <row r="2" spans="1:24" ht="15.75" thickBot="1" x14ac:dyDescent="0.3">
      <c r="A2" s="161"/>
      <c r="B2" s="161"/>
      <c r="C2" s="162" t="s">
        <v>81</v>
      </c>
      <c r="D2" s="162"/>
      <c r="F2" s="158"/>
      <c r="G2" s="158"/>
      <c r="H2" s="148" t="s">
        <v>81</v>
      </c>
      <c r="J2" s="82" t="s">
        <v>81</v>
      </c>
      <c r="K2" s="44"/>
      <c r="L2" s="196" t="s">
        <v>2</v>
      </c>
      <c r="M2" s="25">
        <v>44413</v>
      </c>
      <c r="N2" s="25">
        <v>44474</v>
      </c>
      <c r="O2" s="25">
        <v>44535</v>
      </c>
      <c r="P2" s="26"/>
      <c r="Q2" s="25">
        <v>44413</v>
      </c>
      <c r="R2" s="20"/>
      <c r="S2" s="218"/>
      <c r="T2" s="218"/>
      <c r="U2" s="218" t="s">
        <v>101</v>
      </c>
      <c r="V2" s="219"/>
      <c r="W2" s="232">
        <v>0</v>
      </c>
      <c r="X2" s="230"/>
    </row>
    <row r="3" spans="1:24" ht="30" customHeight="1" x14ac:dyDescent="0.25">
      <c r="A3" s="200"/>
      <c r="B3" s="200"/>
      <c r="C3" s="200"/>
      <c r="D3" s="200"/>
      <c r="F3" s="84"/>
      <c r="G3" s="84"/>
      <c r="H3" s="149"/>
      <c r="J3" s="194"/>
      <c r="K3" s="45"/>
      <c r="L3" s="493" t="s">
        <v>40</v>
      </c>
      <c r="M3" s="27">
        <f>M2-10</f>
        <v>44403</v>
      </c>
      <c r="N3" s="27">
        <f>N2-10</f>
        <v>44464</v>
      </c>
      <c r="O3" s="27">
        <f>O2-10</f>
        <v>44525</v>
      </c>
      <c r="P3" s="26">
        <f>(M2-M3)/7</f>
        <v>1.4285714285714286</v>
      </c>
      <c r="Q3" s="200"/>
      <c r="R3" s="20"/>
      <c r="S3" s="218"/>
      <c r="T3" s="218"/>
      <c r="U3" s="218"/>
      <c r="V3" s="219"/>
      <c r="W3" s="85">
        <v>1</v>
      </c>
      <c r="X3" s="77"/>
    </row>
    <row r="4" spans="1:24" ht="30" customHeight="1" x14ac:dyDescent="0.25">
      <c r="A4" s="52"/>
      <c r="B4" s="52"/>
      <c r="C4" s="52"/>
      <c r="D4" s="52"/>
      <c r="F4" s="84"/>
      <c r="G4" s="84"/>
      <c r="H4" s="92" t="s">
        <v>3</v>
      </c>
      <c r="J4" s="92" t="s">
        <v>3</v>
      </c>
      <c r="K4" s="45"/>
      <c r="L4" s="493"/>
      <c r="M4" s="25"/>
      <c r="N4" s="25"/>
      <c r="O4" s="25"/>
      <c r="P4" s="26"/>
      <c r="Q4" s="27">
        <f>Q2-14</f>
        <v>44399</v>
      </c>
      <c r="R4" s="20">
        <f>(Q2-Q4)/7</f>
        <v>2</v>
      </c>
      <c r="S4" s="218"/>
      <c r="T4" s="218"/>
      <c r="U4" s="218"/>
      <c r="V4" s="219"/>
      <c r="W4" s="233">
        <v>2</v>
      </c>
      <c r="X4" s="231"/>
    </row>
    <row r="5" spans="1:24" ht="30" customHeight="1" x14ac:dyDescent="0.25">
      <c r="A5" s="200"/>
      <c r="B5" s="200"/>
      <c r="C5" s="200"/>
      <c r="D5" s="200"/>
      <c r="F5" s="84"/>
      <c r="G5" s="84"/>
      <c r="H5" s="84"/>
      <c r="J5" s="84"/>
      <c r="K5" s="45"/>
      <c r="L5" s="196"/>
      <c r="M5" s="25"/>
      <c r="N5" s="25"/>
      <c r="O5" s="25"/>
      <c r="P5" s="26"/>
      <c r="Q5" s="25"/>
      <c r="R5" s="20"/>
      <c r="S5" s="218"/>
      <c r="T5" s="218"/>
      <c r="U5" s="218"/>
      <c r="V5" s="219"/>
      <c r="W5" s="85">
        <v>3</v>
      </c>
      <c r="X5" s="77"/>
    </row>
    <row r="6" spans="1:24" ht="30" customHeight="1" x14ac:dyDescent="0.25">
      <c r="A6" s="200"/>
      <c r="B6" s="200"/>
      <c r="C6" s="200"/>
      <c r="D6" s="200"/>
      <c r="F6" s="84"/>
      <c r="G6" s="84"/>
      <c r="H6" s="84"/>
      <c r="J6" s="84"/>
      <c r="K6" s="45"/>
      <c r="L6" s="196"/>
      <c r="M6" s="25"/>
      <c r="N6" s="25"/>
      <c r="O6" s="25"/>
      <c r="P6" s="26"/>
      <c r="Q6" s="25"/>
      <c r="R6" s="20"/>
      <c r="S6" s="218"/>
      <c r="T6" s="218"/>
      <c r="U6" s="218"/>
      <c r="V6" s="219"/>
      <c r="W6" s="85">
        <v>4</v>
      </c>
      <c r="X6" s="77"/>
    </row>
    <row r="7" spans="1:24" ht="30" customHeight="1" x14ac:dyDescent="0.25">
      <c r="A7" s="200"/>
      <c r="B7" s="200"/>
      <c r="C7" s="200"/>
      <c r="D7" s="200"/>
      <c r="F7" s="84"/>
      <c r="G7" s="84"/>
      <c r="H7" s="84"/>
      <c r="J7" s="84"/>
      <c r="K7" s="45"/>
      <c r="L7" s="196"/>
      <c r="M7" s="25"/>
      <c r="N7" s="25"/>
      <c r="O7" s="25"/>
      <c r="P7" s="26"/>
      <c r="Q7" s="25"/>
      <c r="R7" s="20"/>
      <c r="S7" s="218"/>
      <c r="T7" s="218"/>
      <c r="U7" s="220" t="s">
        <v>130</v>
      </c>
      <c r="V7" s="219"/>
      <c r="W7" s="85">
        <v>5</v>
      </c>
      <c r="X7" s="77"/>
    </row>
    <row r="8" spans="1:24" ht="30" customHeight="1" x14ac:dyDescent="0.25">
      <c r="A8" s="200"/>
      <c r="B8" s="200"/>
      <c r="C8" s="200"/>
      <c r="D8" s="200"/>
      <c r="F8" s="84"/>
      <c r="G8" s="84"/>
      <c r="H8" s="84"/>
      <c r="J8" s="84"/>
      <c r="K8" s="45"/>
      <c r="L8" s="196"/>
      <c r="M8" s="25"/>
      <c r="N8" s="25"/>
      <c r="O8" s="25"/>
      <c r="P8" s="26"/>
      <c r="Q8" s="25"/>
      <c r="R8" s="20"/>
      <c r="S8" s="218"/>
      <c r="T8" s="218"/>
      <c r="U8" s="219" t="s">
        <v>102</v>
      </c>
      <c r="V8" s="219" t="s">
        <v>103</v>
      </c>
      <c r="W8" s="85">
        <v>6</v>
      </c>
      <c r="X8" s="77"/>
    </row>
    <row r="9" spans="1:24" ht="30" customHeight="1" x14ac:dyDescent="0.25">
      <c r="A9" s="200"/>
      <c r="B9" s="200"/>
      <c r="C9" s="200"/>
      <c r="D9" s="200"/>
      <c r="F9" s="84"/>
      <c r="G9" s="84"/>
      <c r="H9" s="84"/>
      <c r="J9" s="84"/>
      <c r="K9" s="45"/>
      <c r="L9" s="196"/>
      <c r="M9" s="25"/>
      <c r="N9" s="25"/>
      <c r="O9" s="25"/>
      <c r="P9" s="26"/>
      <c r="Q9" s="25"/>
      <c r="R9" s="20"/>
      <c r="S9" s="218"/>
      <c r="T9" s="218"/>
      <c r="U9" s="219" t="s">
        <v>110</v>
      </c>
      <c r="V9" s="219"/>
      <c r="W9" s="85">
        <v>7</v>
      </c>
      <c r="X9" s="77"/>
    </row>
    <row r="10" spans="1:24" ht="30" customHeight="1" x14ac:dyDescent="0.25">
      <c r="A10" s="147"/>
      <c r="B10" s="147"/>
      <c r="C10" s="147"/>
      <c r="D10" s="147"/>
      <c r="F10" s="84"/>
      <c r="G10" s="159" t="s">
        <v>81</v>
      </c>
      <c r="H10" s="125" t="s">
        <v>116</v>
      </c>
      <c r="J10" s="84"/>
      <c r="K10" s="45"/>
      <c r="L10" s="196" t="s">
        <v>41</v>
      </c>
      <c r="M10" s="25">
        <f>M3-45</f>
        <v>44358</v>
      </c>
      <c r="N10" s="25">
        <f>N3-45</f>
        <v>44419</v>
      </c>
      <c r="O10" s="25">
        <f>O3-45</f>
        <v>44480</v>
      </c>
      <c r="P10" s="26">
        <f>(M2-M10)/7</f>
        <v>7.8571428571428568</v>
      </c>
      <c r="Q10" s="200"/>
      <c r="R10" s="20"/>
      <c r="S10" s="218"/>
      <c r="T10" s="218"/>
      <c r="U10" s="219" t="s">
        <v>121</v>
      </c>
      <c r="V10" s="219"/>
      <c r="W10" s="234">
        <v>8</v>
      </c>
      <c r="X10" s="530" t="s">
        <v>105</v>
      </c>
    </row>
    <row r="11" spans="1:24" ht="30" customHeight="1" x14ac:dyDescent="0.25">
      <c r="A11" s="147"/>
      <c r="B11" s="147"/>
      <c r="C11" s="147"/>
      <c r="D11" s="147"/>
      <c r="F11" s="84"/>
      <c r="G11" s="149"/>
      <c r="H11" s="127" t="s">
        <v>98</v>
      </c>
      <c r="I11" s="75"/>
      <c r="J11" s="84"/>
      <c r="K11" s="45"/>
      <c r="L11" s="41" t="s">
        <v>80</v>
      </c>
      <c r="M11" s="25">
        <f>M10-10</f>
        <v>44348</v>
      </c>
      <c r="N11" s="25">
        <f>N10-10</f>
        <v>44409</v>
      </c>
      <c r="O11" s="25">
        <f>O10-10</f>
        <v>44470</v>
      </c>
      <c r="P11" s="26">
        <f>(M2-M11)/7</f>
        <v>9.2857142857142865</v>
      </c>
      <c r="Q11" s="200"/>
      <c r="R11" s="20"/>
      <c r="S11" s="218"/>
      <c r="T11" s="218"/>
      <c r="U11" s="531" t="s">
        <v>122</v>
      </c>
      <c r="V11" s="532" t="s">
        <v>123</v>
      </c>
      <c r="W11" s="234">
        <v>9</v>
      </c>
      <c r="X11" s="530"/>
    </row>
    <row r="12" spans="1:24" ht="30" customHeight="1" x14ac:dyDescent="0.25">
      <c r="A12" s="147"/>
      <c r="B12" s="147"/>
      <c r="C12" s="147"/>
      <c r="D12" s="147"/>
      <c r="F12" s="84"/>
      <c r="G12" s="92" t="s">
        <v>3</v>
      </c>
      <c r="H12" s="127" t="s">
        <v>154</v>
      </c>
      <c r="I12" s="75"/>
      <c r="J12" s="84"/>
      <c r="K12" s="45"/>
      <c r="L12" s="41"/>
      <c r="M12" s="25"/>
      <c r="N12" s="25"/>
      <c r="O12" s="25"/>
      <c r="P12" s="26"/>
      <c r="Q12" s="200"/>
      <c r="R12" s="20"/>
      <c r="S12" s="218"/>
      <c r="T12" s="218"/>
      <c r="U12" s="531"/>
      <c r="V12" s="532"/>
      <c r="W12" s="234"/>
      <c r="X12" s="530"/>
    </row>
    <row r="13" spans="1:24" ht="50.1" customHeight="1" x14ac:dyDescent="0.25">
      <c r="A13" s="200"/>
      <c r="B13" s="200"/>
      <c r="C13" s="200"/>
      <c r="D13" s="200"/>
      <c r="F13" s="84"/>
      <c r="G13" s="84"/>
      <c r="H13" s="94" t="s">
        <v>100</v>
      </c>
      <c r="I13" s="75"/>
      <c r="J13" s="84"/>
      <c r="K13" s="45"/>
      <c r="L13" s="196"/>
      <c r="M13" s="25"/>
      <c r="N13" s="25"/>
      <c r="O13" s="25"/>
      <c r="P13" s="26"/>
      <c r="Q13" s="200"/>
      <c r="R13" s="20"/>
      <c r="S13" s="218"/>
      <c r="T13" s="218"/>
      <c r="U13" s="221" t="s">
        <v>129</v>
      </c>
      <c r="V13" s="219" t="s">
        <v>124</v>
      </c>
      <c r="W13" s="85">
        <v>10</v>
      </c>
      <c r="X13" s="77"/>
    </row>
    <row r="14" spans="1:24" ht="30" customHeight="1" x14ac:dyDescent="0.25">
      <c r="A14" s="200"/>
      <c r="B14" s="200"/>
      <c r="C14" s="200"/>
      <c r="D14" s="200"/>
      <c r="F14" s="84"/>
      <c r="G14" s="84"/>
      <c r="H14" s="93" t="s">
        <v>115</v>
      </c>
      <c r="J14" s="84"/>
      <c r="K14" s="45"/>
      <c r="L14" s="196" t="s">
        <v>42</v>
      </c>
      <c r="M14" s="25">
        <f>M3-70</f>
        <v>44333</v>
      </c>
      <c r="N14" s="25">
        <f>N3-70</f>
        <v>44394</v>
      </c>
      <c r="O14" s="25">
        <f>O3-70</f>
        <v>44455</v>
      </c>
      <c r="P14" s="26">
        <f>(M2-M14)/7</f>
        <v>11.428571428571429</v>
      </c>
      <c r="Q14" s="200"/>
      <c r="R14" s="20"/>
      <c r="S14" s="218"/>
      <c r="T14" s="218"/>
      <c r="U14" s="219" t="s">
        <v>125</v>
      </c>
      <c r="V14" s="219"/>
      <c r="W14" s="235">
        <v>11</v>
      </c>
      <c r="X14" s="533" t="s">
        <v>104</v>
      </c>
    </row>
    <row r="15" spans="1:24" ht="30" customHeight="1" x14ac:dyDescent="0.25">
      <c r="A15" s="200"/>
      <c r="B15" s="200"/>
      <c r="C15" s="200"/>
      <c r="D15" s="200"/>
      <c r="F15" s="84"/>
      <c r="G15" s="84"/>
      <c r="H15" s="91" t="s">
        <v>142</v>
      </c>
      <c r="I15" s="75"/>
      <c r="J15" s="84"/>
      <c r="K15" s="45"/>
      <c r="L15" s="196"/>
      <c r="M15" s="25"/>
      <c r="N15" s="25"/>
      <c r="O15" s="25"/>
      <c r="P15" s="26"/>
      <c r="Q15" s="200"/>
      <c r="R15" s="20"/>
      <c r="S15" s="218"/>
      <c r="T15" s="218"/>
      <c r="U15" s="219" t="s">
        <v>128</v>
      </c>
      <c r="V15" s="219"/>
      <c r="W15" s="235">
        <v>12</v>
      </c>
      <c r="X15" s="533"/>
    </row>
    <row r="16" spans="1:24" ht="30" customHeight="1" x14ac:dyDescent="0.25">
      <c r="A16" s="200"/>
      <c r="B16" s="200"/>
      <c r="C16" s="200"/>
      <c r="D16" s="200"/>
      <c r="F16" s="84"/>
      <c r="G16" s="84"/>
      <c r="H16" s="93" t="s">
        <v>36</v>
      </c>
      <c r="J16" s="84"/>
      <c r="K16" s="45"/>
      <c r="L16" s="196" t="s">
        <v>58</v>
      </c>
      <c r="M16" s="25">
        <f>M14-10</f>
        <v>44323</v>
      </c>
      <c r="N16" s="25">
        <f>N14-10</f>
        <v>44384</v>
      </c>
      <c r="O16" s="25">
        <f>O14-10</f>
        <v>44445</v>
      </c>
      <c r="P16" s="26">
        <f>(M2-M16)/7</f>
        <v>12.857142857142858</v>
      </c>
      <c r="Q16" s="200"/>
      <c r="R16" s="20"/>
      <c r="S16" s="218"/>
      <c r="T16" s="218"/>
      <c r="U16" s="218"/>
      <c r="V16" s="219"/>
      <c r="W16" s="235">
        <v>13</v>
      </c>
      <c r="X16" s="533"/>
    </row>
    <row r="17" spans="1:24" ht="30" customHeight="1" x14ac:dyDescent="0.25">
      <c r="A17" s="200"/>
      <c r="B17" s="200"/>
      <c r="C17" s="200"/>
      <c r="D17" s="200"/>
      <c r="F17" s="84"/>
      <c r="G17" s="84"/>
      <c r="H17" s="84" t="s">
        <v>59</v>
      </c>
      <c r="J17" s="84"/>
      <c r="K17" s="45"/>
      <c r="L17" s="196" t="s">
        <v>59</v>
      </c>
      <c r="M17" s="25">
        <f>M16-5</f>
        <v>44318</v>
      </c>
      <c r="N17" s="25">
        <f>N16-5</f>
        <v>44379</v>
      </c>
      <c r="O17" s="25">
        <f>O16-5</f>
        <v>44440</v>
      </c>
      <c r="P17" s="26">
        <f>(M2-M17)/7</f>
        <v>13.571428571428571</v>
      </c>
      <c r="Q17" s="200"/>
      <c r="R17" s="20"/>
      <c r="S17" s="218"/>
      <c r="T17" s="218"/>
      <c r="U17" s="218" t="s">
        <v>131</v>
      </c>
      <c r="V17" s="219"/>
      <c r="W17" s="85">
        <v>14</v>
      </c>
      <c r="X17" s="77"/>
    </row>
    <row r="18" spans="1:24" ht="30" customHeight="1" x14ac:dyDescent="0.25">
      <c r="A18" s="200"/>
      <c r="B18" s="200"/>
      <c r="C18" s="200"/>
      <c r="D18" s="200"/>
      <c r="F18" s="84"/>
      <c r="G18" s="125" t="s">
        <v>116</v>
      </c>
      <c r="H18" s="84" t="s">
        <v>51</v>
      </c>
      <c r="J18" s="118"/>
      <c r="K18" s="45"/>
      <c r="L18" s="196" t="s">
        <v>51</v>
      </c>
      <c r="M18" s="25">
        <f>M17-10</f>
        <v>44308</v>
      </c>
      <c r="N18" s="25">
        <f>N17-10</f>
        <v>44369</v>
      </c>
      <c r="O18" s="25">
        <f>O17-10</f>
        <v>44430</v>
      </c>
      <c r="P18" s="26">
        <f>(M2-M18)/7</f>
        <v>15</v>
      </c>
      <c r="Q18" s="200"/>
      <c r="R18" s="20"/>
      <c r="S18" s="218"/>
      <c r="T18" s="218"/>
      <c r="U18" s="218" t="s">
        <v>132</v>
      </c>
      <c r="V18" s="219"/>
      <c r="W18" s="85">
        <v>15</v>
      </c>
      <c r="X18" s="77"/>
    </row>
    <row r="19" spans="1:24" ht="30" x14ac:dyDescent="0.25">
      <c r="A19" s="200"/>
      <c r="B19" s="200"/>
      <c r="C19" s="200"/>
      <c r="D19" s="200"/>
      <c r="F19" s="84"/>
      <c r="G19" s="127" t="s">
        <v>98</v>
      </c>
      <c r="H19" s="150"/>
      <c r="J19" s="131"/>
      <c r="K19" s="128"/>
      <c r="L19" s="196"/>
      <c r="M19" s="25"/>
      <c r="N19" s="25"/>
      <c r="O19" s="25"/>
      <c r="P19" s="26"/>
      <c r="Q19" s="200"/>
      <c r="R19" s="20"/>
      <c r="S19" s="218"/>
      <c r="T19" s="218"/>
      <c r="U19" s="218"/>
      <c r="V19" s="219"/>
      <c r="W19" s="526">
        <v>16</v>
      </c>
      <c r="X19" s="528" t="s">
        <v>114</v>
      </c>
    </row>
    <row r="20" spans="1:24" x14ac:dyDescent="0.25">
      <c r="A20" s="200"/>
      <c r="B20" s="200"/>
      <c r="C20" s="200"/>
      <c r="D20" s="200"/>
      <c r="F20" s="84"/>
      <c r="G20" s="127" t="s">
        <v>99</v>
      </c>
      <c r="H20" s="151" t="s">
        <v>117</v>
      </c>
      <c r="J20" s="132" t="s">
        <v>84</v>
      </c>
      <c r="K20" s="128"/>
      <c r="L20" s="196"/>
      <c r="M20" s="25"/>
      <c r="N20" s="25"/>
      <c r="O20" s="25"/>
      <c r="P20" s="26"/>
      <c r="Q20" s="200"/>
      <c r="R20" s="20"/>
      <c r="S20" s="218"/>
      <c r="T20" s="218"/>
      <c r="U20" s="218"/>
      <c r="V20" s="219"/>
      <c r="W20" s="527"/>
      <c r="X20" s="529"/>
    </row>
    <row r="21" spans="1:24" ht="45" x14ac:dyDescent="0.25">
      <c r="A21" s="195"/>
      <c r="B21" s="195"/>
      <c r="C21" s="195"/>
      <c r="D21" s="195"/>
      <c r="F21" s="84"/>
      <c r="G21" s="94" t="s">
        <v>100</v>
      </c>
      <c r="H21" s="151"/>
      <c r="J21" s="133"/>
      <c r="K21" s="129"/>
      <c r="L21" s="196" t="s">
        <v>69</v>
      </c>
      <c r="M21" s="33">
        <f>M3-100</f>
        <v>44303</v>
      </c>
      <c r="N21" s="33">
        <f>N3-100</f>
        <v>44364</v>
      </c>
      <c r="O21" s="33">
        <f>O3-100</f>
        <v>44425</v>
      </c>
      <c r="P21" s="34">
        <f>(M2-M21)/7</f>
        <v>15.714285714285714</v>
      </c>
      <c r="Q21" s="200"/>
      <c r="R21" s="20">
        <f>(Q2-Q22)/7</f>
        <v>15.714285714285714</v>
      </c>
      <c r="S21" s="218"/>
      <c r="T21" s="218"/>
      <c r="U21" s="218"/>
      <c r="V21" s="219"/>
      <c r="W21" s="527"/>
      <c r="X21" s="529"/>
    </row>
    <row r="22" spans="1:24" ht="60" x14ac:dyDescent="0.25">
      <c r="A22" s="195"/>
      <c r="B22" s="195"/>
      <c r="C22" s="195"/>
      <c r="D22" s="195"/>
      <c r="F22" s="159" t="s">
        <v>81</v>
      </c>
      <c r="G22" s="93" t="s">
        <v>115</v>
      </c>
      <c r="H22" s="152" t="s">
        <v>152</v>
      </c>
      <c r="I22" s="75"/>
      <c r="J22" s="130" t="s">
        <v>66</v>
      </c>
      <c r="K22" s="46"/>
      <c r="L22" s="196" t="s">
        <v>68</v>
      </c>
      <c r="M22" s="35"/>
      <c r="N22" s="35"/>
      <c r="O22" s="35"/>
      <c r="P22" s="26"/>
      <c r="Q22" s="33">
        <f>Q4-96</f>
        <v>44303</v>
      </c>
      <c r="R22" s="20"/>
      <c r="S22" s="218"/>
      <c r="T22" s="218"/>
      <c r="U22" s="218"/>
      <c r="V22" s="219"/>
      <c r="W22" s="527"/>
      <c r="X22" s="529"/>
    </row>
    <row r="23" spans="1:24" ht="18.95" hidden="1" customHeight="1" x14ac:dyDescent="0.25">
      <c r="A23" s="195"/>
      <c r="B23" s="195"/>
      <c r="C23" s="195"/>
      <c r="D23" s="195"/>
      <c r="F23" s="149"/>
      <c r="G23" s="91" t="s">
        <v>90</v>
      </c>
      <c r="H23" s="150"/>
      <c r="J23" s="85"/>
      <c r="K23" s="46"/>
      <c r="L23" s="41" t="s">
        <v>70</v>
      </c>
      <c r="M23" s="25">
        <f>M21</f>
        <v>44303</v>
      </c>
      <c r="N23" s="25">
        <f>N21</f>
        <v>44364</v>
      </c>
      <c r="O23" s="25">
        <f>O21</f>
        <v>44425</v>
      </c>
      <c r="P23" s="26">
        <f>(M2-M23)/7</f>
        <v>15.714285714285714</v>
      </c>
      <c r="Q23" s="200"/>
      <c r="R23" s="20"/>
      <c r="S23" s="218"/>
      <c r="T23" s="218"/>
      <c r="U23" s="218"/>
      <c r="V23" s="219"/>
      <c r="W23" s="527"/>
      <c r="X23" s="529"/>
    </row>
    <row r="24" spans="1:24" ht="30" customHeight="1" x14ac:dyDescent="0.25">
      <c r="A24" s="195"/>
      <c r="B24" s="195"/>
      <c r="C24" s="195"/>
      <c r="D24" s="195"/>
      <c r="F24" s="92" t="s">
        <v>3</v>
      </c>
      <c r="G24" s="93" t="s">
        <v>36</v>
      </c>
      <c r="H24" s="152" t="s">
        <v>159</v>
      </c>
      <c r="I24" s="75"/>
      <c r="J24" s="85" t="s">
        <v>94</v>
      </c>
      <c r="K24" s="46"/>
      <c r="L24" s="196" t="s">
        <v>50</v>
      </c>
      <c r="M24" s="25">
        <f>M17-20</f>
        <v>44298</v>
      </c>
      <c r="N24" s="25">
        <f>N17-20</f>
        <v>44359</v>
      </c>
      <c r="O24" s="25">
        <f>O17-20</f>
        <v>44420</v>
      </c>
      <c r="P24" s="26">
        <f>(M2-M24)/7</f>
        <v>16.428571428571427</v>
      </c>
      <c r="Q24" s="200"/>
      <c r="R24" s="20"/>
      <c r="S24" s="218"/>
      <c r="T24" s="218"/>
      <c r="U24" s="218"/>
      <c r="V24" s="219"/>
      <c r="W24" s="527"/>
      <c r="X24" s="529"/>
    </row>
    <row r="25" spans="1:24" ht="60" x14ac:dyDescent="0.25">
      <c r="A25" s="146"/>
      <c r="B25" s="146"/>
      <c r="C25" s="146"/>
      <c r="D25" s="146"/>
      <c r="F25" s="84"/>
      <c r="G25" s="84" t="s">
        <v>59</v>
      </c>
      <c r="H25" s="91" t="s">
        <v>158</v>
      </c>
      <c r="I25" s="75"/>
      <c r="J25" s="117" t="s">
        <v>85</v>
      </c>
      <c r="K25" s="46"/>
      <c r="L25" s="41" t="s">
        <v>48</v>
      </c>
      <c r="M25" s="25">
        <f>M21-0</f>
        <v>44303</v>
      </c>
      <c r="N25" s="25">
        <f>N21-0</f>
        <v>44364</v>
      </c>
      <c r="O25" s="25">
        <f>O21-0</f>
        <v>44425</v>
      </c>
      <c r="P25" s="26"/>
      <c r="Q25" s="25">
        <f>Q22-0</f>
        <v>44303</v>
      </c>
      <c r="R25" s="20">
        <f>(Q2-Q25)/7</f>
        <v>15.714285714285714</v>
      </c>
      <c r="S25" s="218"/>
      <c r="T25" s="218"/>
      <c r="U25" s="218"/>
      <c r="V25" s="219"/>
      <c r="W25" s="236"/>
      <c r="X25" s="529"/>
    </row>
    <row r="26" spans="1:24" s="105" customFormat="1" ht="30" customHeight="1" x14ac:dyDescent="0.25">
      <c r="A26" s="199"/>
      <c r="B26" s="199"/>
      <c r="C26" s="199"/>
      <c r="D26" s="199"/>
      <c r="F26" s="84"/>
      <c r="G26" s="84" t="s">
        <v>51</v>
      </c>
      <c r="H26" s="153" t="s">
        <v>118</v>
      </c>
      <c r="I26" s="75"/>
      <c r="J26" s="86"/>
      <c r="K26" s="48"/>
      <c r="L26" s="101"/>
      <c r="M26" s="102"/>
      <c r="N26" s="102"/>
      <c r="O26" s="102"/>
      <c r="P26" s="103"/>
      <c r="Q26" s="102"/>
      <c r="R26" s="104"/>
      <c r="S26" s="222"/>
      <c r="T26" s="222"/>
      <c r="U26" s="222"/>
      <c r="V26" s="223"/>
      <c r="W26" s="526">
        <v>17</v>
      </c>
      <c r="X26" s="529"/>
    </row>
    <row r="27" spans="1:24" s="105" customFormat="1" ht="30" customHeight="1" x14ac:dyDescent="0.25">
      <c r="A27" s="199"/>
      <c r="B27" s="199"/>
      <c r="C27" s="199"/>
      <c r="D27" s="199"/>
      <c r="F27" s="84"/>
      <c r="G27" s="150"/>
      <c r="H27" s="127" t="s">
        <v>150</v>
      </c>
      <c r="I27" s="75"/>
      <c r="J27" s="86"/>
      <c r="K27" s="48"/>
      <c r="L27" s="101"/>
      <c r="M27" s="102"/>
      <c r="N27" s="102"/>
      <c r="O27" s="102"/>
      <c r="P27" s="103"/>
      <c r="Q27" s="102"/>
      <c r="R27" s="104"/>
      <c r="S27" s="222"/>
      <c r="T27" s="222"/>
      <c r="U27" s="222"/>
      <c r="V27" s="223"/>
      <c r="W27" s="526"/>
      <c r="X27" s="530" t="s">
        <v>119</v>
      </c>
    </row>
    <row r="28" spans="1:24" s="105" customFormat="1" ht="30" customHeight="1" x14ac:dyDescent="0.25">
      <c r="A28" s="199"/>
      <c r="B28" s="199"/>
      <c r="C28" s="199"/>
      <c r="D28" s="199"/>
      <c r="F28" s="84"/>
      <c r="G28" s="151" t="s">
        <v>117</v>
      </c>
      <c r="H28" s="154"/>
      <c r="I28" s="75"/>
      <c r="J28" s="86"/>
      <c r="K28" s="48"/>
      <c r="L28" s="101"/>
      <c r="M28" s="102"/>
      <c r="N28" s="102"/>
      <c r="O28" s="102"/>
      <c r="P28" s="103"/>
      <c r="Q28" s="102"/>
      <c r="R28" s="104"/>
      <c r="S28" s="222"/>
      <c r="T28" s="222"/>
      <c r="U28" s="222"/>
      <c r="V28" s="223"/>
      <c r="W28" s="526"/>
      <c r="X28" s="529"/>
    </row>
    <row r="29" spans="1:24" s="105" customFormat="1" ht="30" customHeight="1" x14ac:dyDescent="0.25">
      <c r="A29" s="199"/>
      <c r="B29" s="199"/>
      <c r="C29" s="199"/>
      <c r="D29" s="199"/>
      <c r="F29" s="84"/>
      <c r="G29" s="151"/>
      <c r="H29" s="127" t="s">
        <v>120</v>
      </c>
      <c r="I29" s="75"/>
      <c r="J29" s="86"/>
      <c r="K29" s="48"/>
      <c r="L29" s="101"/>
      <c r="M29" s="102"/>
      <c r="N29" s="102"/>
      <c r="O29" s="102"/>
      <c r="P29" s="103"/>
      <c r="Q29" s="102"/>
      <c r="R29" s="104"/>
      <c r="S29" s="222"/>
      <c r="T29" s="222"/>
      <c r="U29" s="222"/>
      <c r="V29" s="223"/>
      <c r="W29" s="526"/>
      <c r="X29" s="529"/>
    </row>
    <row r="30" spans="1:24" ht="30" customHeight="1" x14ac:dyDescent="0.25">
      <c r="A30" s="199"/>
      <c r="B30" s="199"/>
      <c r="C30" s="199"/>
      <c r="D30" s="199"/>
      <c r="F30" s="125" t="s">
        <v>116</v>
      </c>
      <c r="G30" s="152" t="s">
        <v>95</v>
      </c>
      <c r="H30" s="84" t="s">
        <v>149</v>
      </c>
      <c r="J30" s="86"/>
      <c r="K30" s="48"/>
      <c r="L30" s="196" t="s">
        <v>49</v>
      </c>
      <c r="M30" s="25">
        <f>M24-14</f>
        <v>44284</v>
      </c>
      <c r="N30" s="25">
        <f>N24-14</f>
        <v>44345</v>
      </c>
      <c r="O30" s="25">
        <f>O24-14</f>
        <v>44406</v>
      </c>
      <c r="P30" s="26">
        <f>(M2-M30)/7</f>
        <v>18.428571428571427</v>
      </c>
      <c r="Q30" s="200"/>
      <c r="R30" s="20"/>
      <c r="S30" s="218"/>
      <c r="T30" s="218"/>
      <c r="U30" s="218"/>
      <c r="V30" s="219"/>
      <c r="W30" s="538">
        <v>18</v>
      </c>
      <c r="X30" s="539" t="s">
        <v>111</v>
      </c>
    </row>
    <row r="31" spans="1:24" ht="30" customHeight="1" x14ac:dyDescent="0.25">
      <c r="A31" s="199"/>
      <c r="B31" s="199"/>
      <c r="C31" s="199"/>
      <c r="D31" s="199"/>
      <c r="F31" s="127" t="s">
        <v>98</v>
      </c>
      <c r="G31" s="150"/>
      <c r="H31" s="84"/>
      <c r="J31" s="106" t="s">
        <v>74</v>
      </c>
      <c r="K31" s="45"/>
      <c r="L31" s="196" t="s">
        <v>74</v>
      </c>
      <c r="M31" s="200"/>
      <c r="N31" s="200"/>
      <c r="O31" s="200"/>
      <c r="P31" s="26"/>
      <c r="Q31" s="25">
        <f>Q25-17</f>
        <v>44286</v>
      </c>
      <c r="R31" s="20">
        <f>(Q2-Q31)/7</f>
        <v>18.142857142857142</v>
      </c>
      <c r="S31" s="218"/>
      <c r="T31" s="218"/>
      <c r="U31" s="218"/>
      <c r="V31" s="219"/>
      <c r="W31" s="538"/>
      <c r="X31" s="540"/>
    </row>
    <row r="32" spans="1:24" ht="30" customHeight="1" x14ac:dyDescent="0.25">
      <c r="A32" s="199"/>
      <c r="B32" s="199"/>
      <c r="C32" s="199"/>
      <c r="D32" s="199"/>
      <c r="F32" s="127" t="s">
        <v>99</v>
      </c>
      <c r="G32" s="152" t="s">
        <v>93</v>
      </c>
      <c r="H32" s="84" t="s">
        <v>148</v>
      </c>
      <c r="J32" s="86"/>
      <c r="K32" s="48"/>
      <c r="L32" s="196" t="s">
        <v>75</v>
      </c>
      <c r="M32" s="25" t="e">
        <f>#REF!-7</f>
        <v>#REF!</v>
      </c>
      <c r="N32" s="25" t="e">
        <f>#REF!-7</f>
        <v>#REF!</v>
      </c>
      <c r="O32" s="25" t="e">
        <f>#REF!-7</f>
        <v>#REF!</v>
      </c>
      <c r="P32" s="26" t="e">
        <f>(M2-M32)/7</f>
        <v>#REF!</v>
      </c>
      <c r="Q32" s="200"/>
      <c r="R32" s="20"/>
      <c r="S32" s="218"/>
      <c r="T32" s="218"/>
      <c r="U32" s="218"/>
      <c r="V32" s="219"/>
      <c r="W32" s="538"/>
      <c r="X32" s="540"/>
    </row>
    <row r="33" spans="1:24" ht="30" customHeight="1" x14ac:dyDescent="0.25">
      <c r="A33" s="198"/>
      <c r="B33" s="198"/>
      <c r="C33" s="198"/>
      <c r="D33" s="198"/>
      <c r="F33" s="94" t="s">
        <v>100</v>
      </c>
      <c r="G33" s="91" t="s">
        <v>92</v>
      </c>
      <c r="H33" s="85"/>
      <c r="I33" s="81"/>
      <c r="J33" s="84" t="s">
        <v>76</v>
      </c>
      <c r="K33" s="45"/>
      <c r="L33" s="196" t="s">
        <v>76</v>
      </c>
      <c r="M33" s="25"/>
      <c r="N33" s="25"/>
      <c r="O33" s="25"/>
      <c r="P33" s="26"/>
      <c r="Q33" s="25">
        <f>Q31-6</f>
        <v>44280</v>
      </c>
      <c r="R33" s="20">
        <f>(Q2-Q33)/7</f>
        <v>19</v>
      </c>
      <c r="S33" s="218"/>
      <c r="T33" s="218"/>
      <c r="U33" s="218"/>
      <c r="V33" s="219"/>
      <c r="W33" s="537">
        <v>19</v>
      </c>
      <c r="X33" s="540"/>
    </row>
    <row r="34" spans="1:24" ht="30" customHeight="1" x14ac:dyDescent="0.25">
      <c r="A34" s="198"/>
      <c r="B34" s="198"/>
      <c r="C34" s="198"/>
      <c r="D34" s="198"/>
      <c r="F34" s="93" t="s">
        <v>115</v>
      </c>
      <c r="G34" s="153" t="s">
        <v>118</v>
      </c>
      <c r="H34" s="89" t="s">
        <v>157</v>
      </c>
      <c r="I34" s="75"/>
      <c r="J34" s="85"/>
      <c r="K34" s="46"/>
      <c r="L34" s="42" t="s">
        <v>71</v>
      </c>
      <c r="M34" s="25" t="e">
        <f>M32-3</f>
        <v>#REF!</v>
      </c>
      <c r="N34" s="25" t="e">
        <f>N32-3</f>
        <v>#REF!</v>
      </c>
      <c r="O34" s="25" t="e">
        <f>O32-3</f>
        <v>#REF!</v>
      </c>
      <c r="P34" s="26" t="e">
        <f>(M2-M34)/7</f>
        <v>#REF!</v>
      </c>
      <c r="Q34" s="200"/>
      <c r="R34" s="20"/>
      <c r="S34" s="218"/>
      <c r="T34" s="218"/>
      <c r="U34" s="218"/>
      <c r="V34" s="219"/>
      <c r="W34" s="537"/>
      <c r="X34" s="540"/>
    </row>
    <row r="35" spans="1:24" ht="30" customHeight="1" x14ac:dyDescent="0.25">
      <c r="A35" s="200"/>
      <c r="B35" s="200"/>
      <c r="C35" s="200"/>
      <c r="D35" s="200"/>
      <c r="F35" s="91" t="s">
        <v>90</v>
      </c>
      <c r="G35" s="127" t="s">
        <v>108</v>
      </c>
      <c r="H35" s="89" t="s">
        <v>146</v>
      </c>
      <c r="I35" s="75"/>
      <c r="J35" s="84"/>
      <c r="K35" s="45"/>
      <c r="L35" s="42" t="s">
        <v>72</v>
      </c>
      <c r="M35" s="25" t="e">
        <f>M32-14</f>
        <v>#REF!</v>
      </c>
      <c r="N35" s="25" t="e">
        <f>N32-14</f>
        <v>#REF!</v>
      </c>
      <c r="O35" s="25" t="e">
        <f>O32-14</f>
        <v>#REF!</v>
      </c>
      <c r="P35" s="26" t="e">
        <f>(M2-M35)/7</f>
        <v>#REF!</v>
      </c>
      <c r="Q35" s="200"/>
      <c r="R35" s="20"/>
      <c r="S35" s="218"/>
      <c r="T35" s="218"/>
      <c r="U35" s="218"/>
      <c r="V35" s="219"/>
      <c r="W35" s="85">
        <v>20</v>
      </c>
      <c r="X35" s="540"/>
    </row>
    <row r="36" spans="1:24" ht="30" customHeight="1" x14ac:dyDescent="0.25">
      <c r="A36" s="200"/>
      <c r="B36" s="200"/>
      <c r="C36" s="200"/>
      <c r="D36" s="200"/>
      <c r="F36" s="93" t="s">
        <v>36</v>
      </c>
      <c r="G36" s="154"/>
      <c r="H36" s="87" t="s">
        <v>145</v>
      </c>
      <c r="I36" s="75"/>
      <c r="J36" s="84"/>
      <c r="K36" s="45"/>
      <c r="L36" s="41" t="s">
        <v>62</v>
      </c>
      <c r="M36" s="28" t="e">
        <f>M35-7</f>
        <v>#REF!</v>
      </c>
      <c r="N36" s="28" t="e">
        <f>N35-7</f>
        <v>#REF!</v>
      </c>
      <c r="O36" s="28" t="e">
        <f>O35-7</f>
        <v>#REF!</v>
      </c>
      <c r="P36" s="29" t="e">
        <f>(M2-M36)/7</f>
        <v>#REF!</v>
      </c>
      <c r="Q36" s="200"/>
      <c r="R36" s="20"/>
      <c r="S36" s="218"/>
      <c r="T36" s="218"/>
      <c r="U36" s="218"/>
      <c r="V36" s="219"/>
      <c r="W36" s="85">
        <v>21</v>
      </c>
      <c r="X36" s="540"/>
    </row>
    <row r="37" spans="1:24" ht="30" customHeight="1" x14ac:dyDescent="0.25">
      <c r="A37" s="198"/>
      <c r="B37" s="198"/>
      <c r="C37" s="198"/>
      <c r="D37" s="198"/>
      <c r="F37" s="84" t="s">
        <v>59</v>
      </c>
      <c r="G37" s="127" t="s">
        <v>120</v>
      </c>
      <c r="H37" s="155" t="s">
        <v>156</v>
      </c>
      <c r="J37" s="85" t="s">
        <v>86</v>
      </c>
      <c r="K37" s="46"/>
      <c r="L37" s="43" t="s">
        <v>60</v>
      </c>
      <c r="M37" s="25" t="e">
        <f>M32-28</f>
        <v>#REF!</v>
      </c>
      <c r="N37" s="25" t="e">
        <f>N32-28</f>
        <v>#REF!</v>
      </c>
      <c r="O37" s="25" t="e">
        <f>O32-28</f>
        <v>#REF!</v>
      </c>
      <c r="P37" s="26" t="e">
        <f>(M2-M37)/7</f>
        <v>#REF!</v>
      </c>
      <c r="Q37" s="25">
        <f>Q33-22</f>
        <v>44258</v>
      </c>
      <c r="R37" s="20">
        <f>(Q2-Q37)/7</f>
        <v>22.142857142857142</v>
      </c>
      <c r="S37" s="218"/>
      <c r="T37" s="218"/>
      <c r="U37" s="218"/>
      <c r="V37" s="219"/>
      <c r="W37" s="85">
        <v>22</v>
      </c>
      <c r="X37" s="541" t="s">
        <v>112</v>
      </c>
    </row>
    <row r="38" spans="1:24" ht="30" customHeight="1" x14ac:dyDescent="0.25">
      <c r="A38" s="198"/>
      <c r="B38" s="198"/>
      <c r="C38" s="198"/>
      <c r="D38" s="198"/>
      <c r="F38" s="84" t="s">
        <v>51</v>
      </c>
      <c r="G38" s="84" t="s">
        <v>49</v>
      </c>
      <c r="H38" s="86"/>
      <c r="I38" s="81"/>
      <c r="J38" s="85"/>
      <c r="K38" s="46"/>
      <c r="L38" s="43"/>
      <c r="M38" s="25"/>
      <c r="N38" s="25"/>
      <c r="O38" s="25"/>
      <c r="P38" s="26"/>
      <c r="Q38" s="25"/>
      <c r="R38" s="20"/>
      <c r="S38" s="218"/>
      <c r="T38" s="218"/>
      <c r="U38" s="218"/>
      <c r="V38" s="219"/>
      <c r="W38" s="85">
        <v>23</v>
      </c>
      <c r="X38" s="542"/>
    </row>
    <row r="39" spans="1:24" ht="30" customHeight="1" x14ac:dyDescent="0.25">
      <c r="A39" s="200"/>
      <c r="B39" s="200"/>
      <c r="C39" s="200"/>
      <c r="D39" s="200"/>
      <c r="F39" s="150"/>
      <c r="G39" s="84"/>
      <c r="H39" s="155" t="s">
        <v>143</v>
      </c>
      <c r="J39" s="84" t="s">
        <v>77</v>
      </c>
      <c r="K39" s="45"/>
      <c r="L39" s="196" t="s">
        <v>61</v>
      </c>
      <c r="M39" s="25" t="e">
        <f>M37-14</f>
        <v>#REF!</v>
      </c>
      <c r="N39" s="25" t="e">
        <f>N37-14</f>
        <v>#REF!</v>
      </c>
      <c r="O39" s="25" t="e">
        <f>O37-14</f>
        <v>#REF!</v>
      </c>
      <c r="P39" s="26" t="e">
        <f>(M2-M39)/7</f>
        <v>#REF!</v>
      </c>
      <c r="Q39" s="25">
        <f>Q37-14</f>
        <v>44244</v>
      </c>
      <c r="R39" s="20">
        <f>(Q2-Q39)/7</f>
        <v>24.142857142857142</v>
      </c>
      <c r="S39" s="218"/>
      <c r="T39" s="218"/>
      <c r="U39" s="218"/>
      <c r="V39" s="219"/>
      <c r="W39" s="85">
        <v>24</v>
      </c>
      <c r="X39" s="542"/>
    </row>
    <row r="40" spans="1:24" ht="30" customHeight="1" x14ac:dyDescent="0.25">
      <c r="A40" s="200"/>
      <c r="B40" s="200"/>
      <c r="C40" s="200"/>
      <c r="D40" s="200"/>
      <c r="F40" s="151" t="s">
        <v>117</v>
      </c>
      <c r="G40" s="84" t="s">
        <v>75</v>
      </c>
      <c r="H40" s="155" t="s">
        <v>79</v>
      </c>
      <c r="J40" s="84" t="s">
        <v>79</v>
      </c>
      <c r="K40" s="45"/>
      <c r="L40" s="196" t="s">
        <v>79</v>
      </c>
      <c r="M40" s="25" t="e">
        <f>M39-7</f>
        <v>#REF!</v>
      </c>
      <c r="N40" s="25" t="e">
        <f>N39-7</f>
        <v>#REF!</v>
      </c>
      <c r="O40" s="25" t="e">
        <f>O39-7</f>
        <v>#REF!</v>
      </c>
      <c r="P40" s="26" t="e">
        <f>(M2-M40)/7</f>
        <v>#REF!</v>
      </c>
      <c r="Q40" s="25">
        <f>Q39-7</f>
        <v>44237</v>
      </c>
      <c r="R40" s="20">
        <f>(Q2-Q40)/7</f>
        <v>25.142857142857142</v>
      </c>
      <c r="S40" s="218"/>
      <c r="T40" s="218"/>
      <c r="U40" s="218"/>
      <c r="V40" s="219"/>
      <c r="W40" s="85">
        <v>25</v>
      </c>
      <c r="X40" s="542"/>
    </row>
    <row r="41" spans="1:24" ht="50.1" customHeight="1" x14ac:dyDescent="0.25">
      <c r="A41" s="200"/>
      <c r="B41" s="200"/>
      <c r="C41" s="200"/>
      <c r="D41" s="200"/>
      <c r="F41" s="151"/>
      <c r="G41" s="85"/>
      <c r="H41" s="156" t="s">
        <v>140</v>
      </c>
      <c r="I41" s="75"/>
      <c r="J41" s="111" t="s">
        <v>87</v>
      </c>
      <c r="K41" s="49"/>
      <c r="L41" s="41" t="s">
        <v>63</v>
      </c>
      <c r="M41" s="28" t="e">
        <f t="shared" ref="M41:O42" si="0">M40-7</f>
        <v>#REF!</v>
      </c>
      <c r="N41" s="28" t="e">
        <f t="shared" si="0"/>
        <v>#REF!</v>
      </c>
      <c r="O41" s="28" t="e">
        <f t="shared" si="0"/>
        <v>#REF!</v>
      </c>
      <c r="P41" s="29" t="e">
        <f>(M2-M41)/7</f>
        <v>#REF!</v>
      </c>
      <c r="Q41" s="28">
        <f>Q37-28</f>
        <v>44230</v>
      </c>
      <c r="R41" s="20">
        <f>(Q2-Q41)/7</f>
        <v>26.142857142857142</v>
      </c>
      <c r="S41" s="218"/>
      <c r="T41" s="218"/>
      <c r="U41" s="218"/>
      <c r="V41" s="219"/>
      <c r="W41" s="85">
        <v>26</v>
      </c>
      <c r="X41" s="542"/>
    </row>
    <row r="42" spans="1:24" ht="75" x14ac:dyDescent="0.25">
      <c r="A42" s="200"/>
      <c r="B42" s="200"/>
      <c r="C42" s="200"/>
      <c r="D42" s="200"/>
      <c r="F42" s="152" t="s">
        <v>95</v>
      </c>
      <c r="G42" s="89" t="s">
        <v>71</v>
      </c>
      <c r="H42" s="89" t="s">
        <v>55</v>
      </c>
      <c r="I42" s="75"/>
      <c r="J42" s="84"/>
      <c r="K42" s="45"/>
      <c r="L42" s="41" t="s">
        <v>55</v>
      </c>
      <c r="M42" s="25" t="e">
        <f t="shared" si="0"/>
        <v>#REF!</v>
      </c>
      <c r="N42" s="25" t="e">
        <f t="shared" si="0"/>
        <v>#REF!</v>
      </c>
      <c r="O42" s="25" t="e">
        <f t="shared" si="0"/>
        <v>#REF!</v>
      </c>
      <c r="P42" s="26" t="e">
        <f>(M2-M42)/7</f>
        <v>#REF!</v>
      </c>
      <c r="Q42" s="28"/>
      <c r="R42" s="20"/>
      <c r="S42" s="218"/>
      <c r="T42" s="218"/>
      <c r="U42" s="218"/>
      <c r="V42" s="219"/>
      <c r="W42" s="237">
        <v>27</v>
      </c>
      <c r="X42" s="543" t="s">
        <v>106</v>
      </c>
    </row>
    <row r="43" spans="1:24" ht="30" x14ac:dyDescent="0.25">
      <c r="A43" s="198"/>
      <c r="B43" s="198"/>
      <c r="C43" s="198"/>
      <c r="D43" s="198"/>
      <c r="F43" s="150"/>
      <c r="G43" s="89" t="s">
        <v>72</v>
      </c>
      <c r="H43" s="89" t="s">
        <v>47</v>
      </c>
      <c r="I43" s="75"/>
      <c r="J43" s="85"/>
      <c r="K43" s="46"/>
      <c r="L43" s="41" t="s">
        <v>47</v>
      </c>
      <c r="M43" s="25" t="e">
        <f>M41-14</f>
        <v>#REF!</v>
      </c>
      <c r="N43" s="25" t="e">
        <f>N41-14</f>
        <v>#REF!</v>
      </c>
      <c r="O43" s="25" t="e">
        <f>O41-14</f>
        <v>#REF!</v>
      </c>
      <c r="P43" s="26" t="e">
        <f>(M2-M43)/7</f>
        <v>#REF!</v>
      </c>
      <c r="Q43" s="200"/>
      <c r="R43" s="20"/>
      <c r="S43" s="218"/>
      <c r="T43" s="218"/>
      <c r="U43" s="218"/>
      <c r="V43" s="219"/>
      <c r="W43" s="544">
        <v>28</v>
      </c>
      <c r="X43" s="543"/>
    </row>
    <row r="44" spans="1:24" ht="30" x14ac:dyDescent="0.25">
      <c r="A44" s="198"/>
      <c r="B44" s="198"/>
      <c r="C44" s="198"/>
      <c r="D44" s="198"/>
      <c r="F44" s="152" t="s">
        <v>93</v>
      </c>
      <c r="G44" s="87" t="s">
        <v>113</v>
      </c>
      <c r="H44" s="89" t="s">
        <v>43</v>
      </c>
      <c r="I44" s="75"/>
      <c r="J44" s="85"/>
      <c r="K44" s="46"/>
      <c r="L44" s="41" t="s">
        <v>43</v>
      </c>
      <c r="M44" s="25" t="e">
        <f t="shared" ref="M44:O45" si="1">M41-14</f>
        <v>#REF!</v>
      </c>
      <c r="N44" s="25" t="e">
        <f t="shared" si="1"/>
        <v>#REF!</v>
      </c>
      <c r="O44" s="25" t="e">
        <f t="shared" si="1"/>
        <v>#REF!</v>
      </c>
      <c r="P44" s="26" t="e">
        <f>(M2-M44)/7</f>
        <v>#REF!</v>
      </c>
      <c r="Q44" s="200"/>
      <c r="R44" s="20"/>
      <c r="S44" s="218"/>
      <c r="T44" s="218"/>
      <c r="U44" s="218"/>
      <c r="V44" s="219"/>
      <c r="W44" s="544"/>
      <c r="X44" s="543"/>
    </row>
    <row r="45" spans="1:24" ht="60" x14ac:dyDescent="0.25">
      <c r="A45" s="200"/>
      <c r="B45" s="200"/>
      <c r="C45" s="200"/>
      <c r="D45" s="200"/>
      <c r="F45" s="91" t="s">
        <v>92</v>
      </c>
      <c r="G45" s="155" t="s">
        <v>60</v>
      </c>
      <c r="H45" s="89" t="s">
        <v>107</v>
      </c>
      <c r="I45" s="75"/>
      <c r="J45" s="84"/>
      <c r="K45" s="45"/>
      <c r="L45" s="41" t="s">
        <v>64</v>
      </c>
      <c r="M45" s="25" t="e">
        <f t="shared" si="1"/>
        <v>#REF!</v>
      </c>
      <c r="N45" s="25" t="e">
        <f t="shared" si="1"/>
        <v>#REF!</v>
      </c>
      <c r="O45" s="25" t="e">
        <f t="shared" si="1"/>
        <v>#REF!</v>
      </c>
      <c r="P45" s="26" t="e">
        <f>(M2-M45)/7</f>
        <v>#REF!</v>
      </c>
      <c r="Q45" s="200"/>
      <c r="R45" s="20"/>
      <c r="S45" s="218"/>
      <c r="T45" s="218"/>
      <c r="U45" s="218"/>
      <c r="V45" s="219"/>
      <c r="W45" s="544">
        <v>29</v>
      </c>
      <c r="X45" s="543"/>
    </row>
    <row r="46" spans="1:24" x14ac:dyDescent="0.25">
      <c r="A46" s="200"/>
      <c r="B46" s="200"/>
      <c r="C46" s="200"/>
      <c r="D46" s="200"/>
      <c r="F46" s="153" t="s">
        <v>118</v>
      </c>
      <c r="G46" s="86"/>
      <c r="H46" s="88" t="s">
        <v>46</v>
      </c>
      <c r="J46" s="84"/>
      <c r="K46" s="45"/>
      <c r="L46" s="196" t="s">
        <v>46</v>
      </c>
      <c r="M46" s="25" t="e">
        <f>#REF!-7</f>
        <v>#REF!</v>
      </c>
      <c r="N46" s="25" t="e">
        <f>#REF!-7</f>
        <v>#REF!</v>
      </c>
      <c r="O46" s="25" t="e">
        <f>#REF!-7</f>
        <v>#REF!</v>
      </c>
      <c r="P46" s="26" t="e">
        <f>(M2-M46)/7</f>
        <v>#REF!</v>
      </c>
      <c r="Q46" s="25">
        <f>Q41-29</f>
        <v>44201</v>
      </c>
      <c r="R46" s="20">
        <f>(Q2-Q46)/7</f>
        <v>30.285714285714285</v>
      </c>
      <c r="S46" s="218"/>
      <c r="T46" s="218"/>
      <c r="U46" s="218"/>
      <c r="V46" s="219"/>
      <c r="W46" s="544"/>
      <c r="X46" s="543"/>
    </row>
    <row r="47" spans="1:24" ht="30" x14ac:dyDescent="0.25">
      <c r="A47" s="200"/>
      <c r="B47" s="200"/>
      <c r="C47" s="200"/>
      <c r="D47" s="200"/>
      <c r="F47" s="127" t="s">
        <v>108</v>
      </c>
      <c r="G47" s="155" t="s">
        <v>61</v>
      </c>
      <c r="H47" s="89" t="s">
        <v>55</v>
      </c>
      <c r="I47" s="75"/>
      <c r="J47" s="88" t="s">
        <v>46</v>
      </c>
      <c r="K47" s="45"/>
      <c r="L47" s="41" t="s">
        <v>55</v>
      </c>
      <c r="M47" s="200"/>
      <c r="N47" s="200"/>
      <c r="O47" s="200"/>
      <c r="P47" s="26"/>
      <c r="Q47" s="25">
        <f>Q41-27</f>
        <v>44203</v>
      </c>
      <c r="R47" s="20">
        <f>(Q2-Q47)/7</f>
        <v>30</v>
      </c>
      <c r="S47" s="218"/>
      <c r="T47" s="218"/>
      <c r="U47" s="218"/>
      <c r="V47" s="219"/>
      <c r="W47" s="544">
        <v>30</v>
      </c>
      <c r="X47" s="543"/>
    </row>
    <row r="48" spans="1:24" x14ac:dyDescent="0.25">
      <c r="A48" s="200"/>
      <c r="B48" s="200"/>
      <c r="C48" s="200"/>
      <c r="D48" s="200"/>
      <c r="F48" s="154"/>
      <c r="G48" s="155" t="s">
        <v>79</v>
      </c>
      <c r="H48" s="89"/>
      <c r="I48" s="75"/>
      <c r="J48" s="89" t="s">
        <v>55</v>
      </c>
      <c r="K48" s="49"/>
      <c r="L48" s="41"/>
      <c r="M48" s="200"/>
      <c r="N48" s="200"/>
      <c r="O48" s="200"/>
      <c r="P48" s="26"/>
      <c r="Q48" s="25"/>
      <c r="R48" s="20"/>
      <c r="S48" s="218"/>
      <c r="T48" s="218"/>
      <c r="U48" s="218"/>
      <c r="V48" s="219"/>
      <c r="W48" s="544"/>
      <c r="X48" s="543"/>
    </row>
    <row r="49" spans="1:24" ht="60" x14ac:dyDescent="0.25">
      <c r="A49" s="200"/>
      <c r="B49" s="200"/>
      <c r="C49" s="200"/>
      <c r="D49" s="200"/>
      <c r="F49" s="127" t="s">
        <v>120</v>
      </c>
      <c r="G49" s="156" t="s">
        <v>126</v>
      </c>
      <c r="H49" s="84"/>
      <c r="J49" s="84"/>
      <c r="K49" s="45"/>
      <c r="L49" s="196" t="s">
        <v>46</v>
      </c>
      <c r="M49" s="200"/>
      <c r="N49" s="200"/>
      <c r="O49" s="200"/>
      <c r="P49" s="26"/>
      <c r="Q49" s="25"/>
      <c r="R49" s="20"/>
      <c r="S49" s="218"/>
      <c r="T49" s="218"/>
      <c r="U49" s="218"/>
      <c r="V49" s="219"/>
      <c r="W49" s="544"/>
      <c r="X49" s="543"/>
    </row>
    <row r="50" spans="1:24" ht="36.6" customHeight="1" x14ac:dyDescent="0.25">
      <c r="A50" s="200"/>
      <c r="B50" s="200"/>
      <c r="C50" s="200"/>
      <c r="D50" s="200"/>
      <c r="F50" s="84" t="s">
        <v>49</v>
      </c>
      <c r="G50" s="89" t="s">
        <v>55</v>
      </c>
      <c r="H50" s="90" t="s">
        <v>54</v>
      </c>
      <c r="I50" s="75"/>
      <c r="J50" s="84"/>
      <c r="K50" s="45"/>
      <c r="L50" s="41" t="s">
        <v>54</v>
      </c>
      <c r="M50" s="25" t="e">
        <f>M42-30</f>
        <v>#REF!</v>
      </c>
      <c r="N50" s="25" t="e">
        <f>N42-30</f>
        <v>#REF!</v>
      </c>
      <c r="O50" s="25" t="e">
        <f>O42-30</f>
        <v>#REF!</v>
      </c>
      <c r="P50" s="26" t="e">
        <f>(M2-M50)/7</f>
        <v>#REF!</v>
      </c>
      <c r="Q50" s="200"/>
      <c r="R50" s="20"/>
      <c r="S50" s="218"/>
      <c r="T50" s="218"/>
      <c r="U50" s="218"/>
      <c r="V50" s="219"/>
      <c r="W50" s="237">
        <v>31</v>
      </c>
      <c r="X50" s="543"/>
    </row>
    <row r="51" spans="1:24" ht="30" customHeight="1" x14ac:dyDescent="0.25">
      <c r="A51" s="200"/>
      <c r="B51" s="200"/>
      <c r="C51" s="200"/>
      <c r="D51" s="200"/>
      <c r="F51" s="84"/>
      <c r="G51" s="89" t="s">
        <v>47</v>
      </c>
      <c r="H51" s="84" t="s">
        <v>127</v>
      </c>
      <c r="J51" s="84"/>
      <c r="K51" s="45"/>
      <c r="L51" s="41"/>
      <c r="M51" s="25"/>
      <c r="N51" s="25"/>
      <c r="O51" s="25"/>
      <c r="P51" s="26"/>
      <c r="Q51" s="25"/>
      <c r="R51" s="20"/>
      <c r="S51" s="218"/>
      <c r="T51" s="218"/>
      <c r="U51" s="218"/>
      <c r="V51" s="219"/>
      <c r="W51" s="85">
        <v>32</v>
      </c>
      <c r="X51" s="534" t="s">
        <v>109</v>
      </c>
    </row>
    <row r="52" spans="1:24" ht="30" customHeight="1" x14ac:dyDescent="0.25">
      <c r="A52" s="200"/>
      <c r="B52" s="200"/>
      <c r="C52" s="200"/>
      <c r="D52" s="200"/>
      <c r="F52" s="84" t="s">
        <v>75</v>
      </c>
      <c r="G52" s="89" t="s">
        <v>43</v>
      </c>
      <c r="H52" s="84"/>
      <c r="J52" s="84" t="s">
        <v>127</v>
      </c>
      <c r="K52" s="45"/>
      <c r="L52" s="41"/>
      <c r="M52" s="25"/>
      <c r="N52" s="25"/>
      <c r="O52" s="25"/>
      <c r="P52" s="26"/>
      <c r="Q52" s="25"/>
      <c r="R52" s="20"/>
      <c r="S52" s="218"/>
      <c r="T52" s="218"/>
      <c r="U52" s="218"/>
      <c r="V52" s="219"/>
      <c r="W52" s="85">
        <v>33</v>
      </c>
      <c r="X52" s="535"/>
    </row>
    <row r="53" spans="1:24" ht="30" customHeight="1" x14ac:dyDescent="0.25">
      <c r="A53" s="200"/>
      <c r="B53" s="200"/>
      <c r="C53" s="200"/>
      <c r="D53" s="200"/>
      <c r="F53" s="85"/>
      <c r="G53" s="89" t="s">
        <v>107</v>
      </c>
      <c r="H53" s="89" t="s">
        <v>45</v>
      </c>
      <c r="I53" s="75"/>
      <c r="J53" s="89" t="s">
        <v>45</v>
      </c>
      <c r="K53" s="45"/>
      <c r="L53" s="41" t="s">
        <v>45</v>
      </c>
      <c r="M53" s="25" t="e">
        <f>M50-21</f>
        <v>#REF!</v>
      </c>
      <c r="N53" s="25" t="e">
        <f>N50-21</f>
        <v>#REF!</v>
      </c>
      <c r="O53" s="25" t="e">
        <f>O50-21</f>
        <v>#REF!</v>
      </c>
      <c r="P53" s="26" t="e">
        <f>(M2-M53)/7</f>
        <v>#REF!</v>
      </c>
      <c r="Q53" s="25">
        <f>Q41-60</f>
        <v>44170</v>
      </c>
      <c r="R53" s="20">
        <f>(Q2-Q53)/7</f>
        <v>34.714285714285715</v>
      </c>
      <c r="S53" s="218"/>
      <c r="T53" s="218"/>
      <c r="U53" s="218"/>
      <c r="V53" s="219"/>
      <c r="W53" s="85">
        <v>34</v>
      </c>
      <c r="X53" s="535"/>
    </row>
    <row r="54" spans="1:24" ht="30" customHeight="1" x14ac:dyDescent="0.25">
      <c r="A54" s="200"/>
      <c r="B54" s="200"/>
      <c r="C54" s="200"/>
      <c r="D54" s="200"/>
      <c r="F54" s="89" t="s">
        <v>71</v>
      </c>
      <c r="G54" s="88" t="s">
        <v>46</v>
      </c>
      <c r="H54" s="84"/>
      <c r="J54" s="84"/>
      <c r="K54" s="45"/>
      <c r="L54" s="41"/>
      <c r="M54" s="25"/>
      <c r="N54" s="25"/>
      <c r="O54" s="25"/>
      <c r="P54" s="26"/>
      <c r="Q54" s="25"/>
      <c r="R54" s="20"/>
      <c r="S54" s="218"/>
      <c r="T54" s="218"/>
      <c r="U54" s="218"/>
      <c r="V54" s="219"/>
      <c r="W54" s="85">
        <v>35</v>
      </c>
      <c r="X54" s="535"/>
    </row>
    <row r="55" spans="1:24" ht="30" customHeight="1" x14ac:dyDescent="0.25">
      <c r="A55" s="200"/>
      <c r="B55" s="200"/>
      <c r="C55" s="200"/>
      <c r="D55" s="200"/>
      <c r="F55" s="89" t="s">
        <v>72</v>
      </c>
      <c r="G55" s="89" t="s">
        <v>55</v>
      </c>
      <c r="H55" s="84"/>
      <c r="J55" s="84"/>
      <c r="K55" s="45"/>
      <c r="L55" s="41"/>
      <c r="M55" s="25"/>
      <c r="N55" s="25"/>
      <c r="O55" s="25"/>
      <c r="P55" s="26"/>
      <c r="Q55" s="25"/>
      <c r="R55" s="20"/>
      <c r="S55" s="218"/>
      <c r="T55" s="218"/>
      <c r="U55" s="218"/>
      <c r="V55" s="219"/>
      <c r="W55" s="85">
        <v>36</v>
      </c>
      <c r="X55" s="535"/>
    </row>
    <row r="56" spans="1:24" ht="30" customHeight="1" x14ac:dyDescent="0.25">
      <c r="A56" s="200"/>
      <c r="B56" s="200"/>
      <c r="C56" s="200"/>
      <c r="D56" s="200"/>
      <c r="F56" s="87" t="s">
        <v>113</v>
      </c>
      <c r="G56" s="89"/>
      <c r="H56" s="112" t="s">
        <v>44</v>
      </c>
      <c r="I56" s="75"/>
      <c r="J56" s="84"/>
      <c r="K56" s="45"/>
      <c r="L56" s="41" t="s">
        <v>44</v>
      </c>
      <c r="M56" s="25" t="e">
        <f>M50-40</f>
        <v>#REF!</v>
      </c>
      <c r="N56" s="25" t="e">
        <f>N50-40</f>
        <v>#REF!</v>
      </c>
      <c r="O56" s="25" t="e">
        <f>O50-40</f>
        <v>#REF!</v>
      </c>
      <c r="P56" s="26" t="e">
        <f>(M2-M56)/7</f>
        <v>#REF!</v>
      </c>
      <c r="Q56" s="200"/>
      <c r="R56" s="20"/>
      <c r="S56" s="218"/>
      <c r="T56" s="218"/>
      <c r="U56" s="218"/>
      <c r="V56" s="219"/>
      <c r="W56" s="537">
        <v>37</v>
      </c>
      <c r="X56" s="535"/>
    </row>
    <row r="57" spans="1:24" ht="30" customHeight="1" x14ac:dyDescent="0.25">
      <c r="A57" s="200"/>
      <c r="B57" s="200"/>
      <c r="C57" s="200"/>
      <c r="D57" s="200"/>
      <c r="F57" s="155" t="s">
        <v>60</v>
      </c>
      <c r="G57" s="84"/>
      <c r="H57" s="112" t="s">
        <v>73</v>
      </c>
      <c r="J57" s="90" t="s">
        <v>54</v>
      </c>
      <c r="K57" s="49"/>
      <c r="L57" s="41" t="s">
        <v>54</v>
      </c>
      <c r="M57" s="200"/>
      <c r="N57" s="200"/>
      <c r="O57" s="200"/>
      <c r="P57" s="26"/>
      <c r="Q57" s="25">
        <f>Q47-61</f>
        <v>44142</v>
      </c>
      <c r="R57" s="20">
        <f>(Q2-Q57)/7</f>
        <v>38.714285714285715</v>
      </c>
      <c r="S57" s="218"/>
      <c r="T57" s="218"/>
      <c r="U57" s="218"/>
      <c r="V57" s="219"/>
      <c r="W57" s="537"/>
      <c r="X57" s="536"/>
    </row>
    <row r="58" spans="1:24" ht="30" customHeight="1" x14ac:dyDescent="0.25">
      <c r="A58" s="200"/>
      <c r="B58" s="200"/>
      <c r="C58" s="200"/>
      <c r="D58" s="200"/>
      <c r="F58" s="86"/>
      <c r="G58" s="90" t="s">
        <v>54</v>
      </c>
      <c r="H58" s="84"/>
      <c r="J58" s="84"/>
      <c r="K58" s="45"/>
      <c r="L58" s="41"/>
      <c r="M58" s="200"/>
      <c r="N58" s="200"/>
      <c r="O58" s="200"/>
      <c r="P58" s="26"/>
      <c r="Q58" s="200"/>
      <c r="R58" s="20"/>
      <c r="S58" s="218"/>
      <c r="T58" s="218"/>
      <c r="U58" s="218"/>
      <c r="V58" s="219"/>
      <c r="W58" s="85">
        <v>39</v>
      </c>
      <c r="X58" s="77"/>
    </row>
    <row r="59" spans="1:24" ht="30" customHeight="1" thickBot="1" x14ac:dyDescent="0.3">
      <c r="A59" s="200"/>
      <c r="B59" s="200"/>
      <c r="C59" s="200"/>
      <c r="D59" s="200"/>
      <c r="F59" s="155" t="s">
        <v>61</v>
      </c>
      <c r="G59" s="84" t="s">
        <v>127</v>
      </c>
      <c r="H59" s="84"/>
      <c r="J59" s="113" t="s">
        <v>44</v>
      </c>
      <c r="K59" s="50"/>
      <c r="L59" s="41" t="s">
        <v>44</v>
      </c>
      <c r="M59" s="200"/>
      <c r="N59" s="200"/>
      <c r="O59" s="200"/>
      <c r="P59" s="26"/>
      <c r="Q59" s="25">
        <f>Q57-10</f>
        <v>44132</v>
      </c>
      <c r="R59" s="20">
        <f>(Q2-Q59)/7</f>
        <v>40.142857142857146</v>
      </c>
      <c r="S59" s="218"/>
      <c r="T59" s="218"/>
      <c r="U59" s="218"/>
      <c r="V59" s="219"/>
      <c r="W59" s="85">
        <v>40</v>
      </c>
      <c r="X59" s="77"/>
    </row>
    <row r="60" spans="1:24" x14ac:dyDescent="0.25">
      <c r="A60" s="200"/>
      <c r="B60" s="200"/>
      <c r="C60" s="200"/>
      <c r="D60" s="200"/>
      <c r="F60" s="155" t="s">
        <v>79</v>
      </c>
      <c r="G60" s="84"/>
      <c r="H60" s="84"/>
      <c r="J60" s="30"/>
      <c r="K60" s="30"/>
      <c r="L60" s="30"/>
      <c r="M60" s="30"/>
      <c r="N60" s="30"/>
      <c r="O60" s="30"/>
      <c r="P60" s="224"/>
      <c r="Q60" s="30"/>
      <c r="R60" s="218"/>
      <c r="S60" s="218"/>
      <c r="T60" s="218"/>
      <c r="U60" s="218"/>
      <c r="V60" s="219"/>
      <c r="W60" s="85">
        <v>41</v>
      </c>
      <c r="X60" s="77"/>
    </row>
    <row r="61" spans="1:24" ht="60" x14ac:dyDescent="0.25">
      <c r="A61" s="200"/>
      <c r="B61" s="200"/>
      <c r="C61" s="200"/>
      <c r="D61" s="200"/>
      <c r="F61" s="156" t="s">
        <v>126</v>
      </c>
      <c r="G61" s="89" t="s">
        <v>45</v>
      </c>
      <c r="H61" s="84"/>
      <c r="J61" s="30"/>
      <c r="K61" s="30"/>
      <c r="L61" s="30"/>
      <c r="M61" s="30"/>
      <c r="N61" s="30"/>
      <c r="O61" s="30"/>
      <c r="P61" s="224"/>
      <c r="Q61" s="30"/>
      <c r="R61" s="218"/>
      <c r="S61" s="218"/>
      <c r="T61" s="218"/>
      <c r="U61" s="218"/>
      <c r="V61" s="219"/>
      <c r="W61" s="85">
        <v>42</v>
      </c>
      <c r="X61" s="77"/>
    </row>
    <row r="62" spans="1:24" x14ac:dyDescent="0.25">
      <c r="A62" s="200"/>
      <c r="B62" s="200"/>
      <c r="C62" s="200"/>
      <c r="D62" s="200"/>
      <c r="F62" s="89" t="s">
        <v>55</v>
      </c>
      <c r="G62" s="84"/>
      <c r="H62" s="84"/>
      <c r="J62" s="30"/>
      <c r="K62" s="30"/>
      <c r="L62" s="30"/>
      <c r="M62" s="30"/>
      <c r="N62" s="30"/>
      <c r="O62" s="30"/>
      <c r="P62" s="224"/>
      <c r="Q62" s="30"/>
      <c r="R62" s="218"/>
      <c r="S62" s="218"/>
      <c r="T62" s="218"/>
      <c r="U62" s="218"/>
      <c r="V62" s="219"/>
      <c r="W62" s="85">
        <v>43</v>
      </c>
      <c r="X62" s="77"/>
    </row>
    <row r="63" spans="1:24" ht="30" x14ac:dyDescent="0.25">
      <c r="A63" s="200"/>
      <c r="B63" s="200"/>
      <c r="C63" s="200"/>
      <c r="D63" s="200"/>
      <c r="F63" s="89" t="s">
        <v>47</v>
      </c>
      <c r="G63" s="84"/>
      <c r="H63" s="84"/>
      <c r="J63" s="30"/>
      <c r="K63" s="30"/>
      <c r="L63" s="30"/>
      <c r="M63" s="30"/>
      <c r="N63" s="30"/>
      <c r="O63" s="30"/>
      <c r="P63" s="224"/>
      <c r="Q63" s="30"/>
      <c r="R63" s="218"/>
      <c r="S63" s="218"/>
      <c r="T63" s="218"/>
      <c r="U63" s="218"/>
      <c r="V63" s="219"/>
      <c r="W63" s="85">
        <v>44</v>
      </c>
      <c r="X63" s="77"/>
    </row>
    <row r="64" spans="1:24" ht="30" x14ac:dyDescent="0.25">
      <c r="A64" s="200"/>
      <c r="B64" s="200"/>
      <c r="C64" s="200"/>
      <c r="D64" s="200"/>
      <c r="F64" s="89" t="s">
        <v>43</v>
      </c>
      <c r="G64" s="112" t="s">
        <v>44</v>
      </c>
      <c r="H64" s="84"/>
      <c r="J64" s="30"/>
      <c r="K64" s="30"/>
      <c r="L64" s="30"/>
      <c r="M64" s="30"/>
      <c r="N64" s="30"/>
      <c r="O64" s="30"/>
      <c r="P64" s="224"/>
      <c r="Q64" s="30"/>
      <c r="R64" s="218"/>
      <c r="S64" s="218"/>
      <c r="T64" s="218"/>
      <c r="U64" s="218"/>
      <c r="V64" s="219"/>
      <c r="W64" s="85">
        <v>45</v>
      </c>
      <c r="X64" s="77"/>
    </row>
    <row r="65" spans="1:24" s="76" customFormat="1" ht="30" x14ac:dyDescent="0.25">
      <c r="A65" s="200"/>
      <c r="B65" s="200"/>
      <c r="C65" s="200"/>
      <c r="D65" s="200"/>
      <c r="F65" s="89" t="s">
        <v>107</v>
      </c>
      <c r="G65" s="112" t="s">
        <v>73</v>
      </c>
      <c r="H65" s="84"/>
      <c r="J65" s="30"/>
      <c r="K65" s="30"/>
      <c r="L65" s="30"/>
      <c r="M65" s="30"/>
      <c r="N65" s="30"/>
      <c r="O65" s="30"/>
      <c r="P65" s="224"/>
      <c r="Q65" s="30"/>
      <c r="R65" s="218"/>
      <c r="S65" s="218"/>
      <c r="T65" s="218"/>
      <c r="U65" s="218"/>
      <c r="V65" s="219"/>
      <c r="W65" s="85">
        <v>46</v>
      </c>
      <c r="X65" s="77"/>
    </row>
    <row r="66" spans="1:24" s="76" customFormat="1" x14ac:dyDescent="0.25">
      <c r="A66" s="200"/>
      <c r="B66" s="200"/>
      <c r="C66" s="200"/>
      <c r="D66" s="200"/>
      <c r="F66" s="88" t="s">
        <v>46</v>
      </c>
      <c r="G66" s="84"/>
      <c r="H66" s="84"/>
      <c r="J66" s="30"/>
      <c r="K66" s="30"/>
      <c r="L66" s="30"/>
      <c r="M66" s="30"/>
      <c r="N66" s="30"/>
      <c r="O66" s="30"/>
      <c r="P66" s="224"/>
      <c r="Q66" s="30"/>
      <c r="R66" s="218"/>
      <c r="S66" s="218"/>
      <c r="T66" s="218"/>
      <c r="U66" s="218"/>
      <c r="V66" s="219"/>
      <c r="W66" s="85">
        <v>47</v>
      </c>
      <c r="X66" s="77"/>
    </row>
    <row r="67" spans="1:24" s="76" customFormat="1" x14ac:dyDescent="0.25">
      <c r="A67" s="200"/>
      <c r="B67" s="200"/>
      <c r="C67" s="200"/>
      <c r="D67" s="200"/>
      <c r="F67" s="89" t="s">
        <v>55</v>
      </c>
      <c r="G67" s="84"/>
      <c r="H67" s="84"/>
      <c r="J67" s="30"/>
      <c r="K67" s="30"/>
      <c r="L67" s="30"/>
      <c r="M67" s="30"/>
      <c r="N67" s="30"/>
      <c r="O67" s="30"/>
      <c r="P67" s="224"/>
      <c r="Q67" s="30"/>
      <c r="R67" s="218"/>
      <c r="S67" s="218"/>
      <c r="T67" s="218"/>
      <c r="U67" s="218"/>
      <c r="V67" s="219"/>
      <c r="W67" s="85">
        <v>48</v>
      </c>
      <c r="X67" s="77"/>
    </row>
    <row r="68" spans="1:24" s="76" customFormat="1" x14ac:dyDescent="0.25">
      <c r="A68" s="200"/>
      <c r="B68" s="200"/>
      <c r="C68" s="200"/>
      <c r="D68" s="200"/>
      <c r="F68" s="89"/>
      <c r="G68" s="84"/>
      <c r="H68" s="84"/>
      <c r="J68" s="30"/>
      <c r="K68" s="30"/>
      <c r="L68" s="30"/>
      <c r="M68" s="30"/>
      <c r="N68" s="30"/>
      <c r="O68" s="30"/>
      <c r="P68" s="224"/>
      <c r="Q68" s="30"/>
      <c r="R68" s="218"/>
      <c r="S68" s="218"/>
      <c r="T68" s="218"/>
      <c r="U68" s="218"/>
      <c r="V68" s="219"/>
      <c r="W68" s="85">
        <v>49</v>
      </c>
      <c r="X68" s="77"/>
    </row>
    <row r="69" spans="1:24" s="76" customFormat="1" x14ac:dyDescent="0.25">
      <c r="A69" s="200"/>
      <c r="B69" s="200"/>
      <c r="C69" s="200"/>
      <c r="D69" s="200"/>
      <c r="F69" s="84"/>
      <c r="G69" s="84"/>
      <c r="H69" s="84"/>
      <c r="J69" s="30"/>
      <c r="K69" s="30"/>
      <c r="L69" s="30"/>
      <c r="M69" s="30"/>
      <c r="N69" s="30"/>
      <c r="O69" s="30"/>
      <c r="P69" s="224"/>
      <c r="Q69" s="30"/>
      <c r="R69" s="218"/>
      <c r="S69" s="218"/>
      <c r="T69" s="218"/>
      <c r="U69" s="218"/>
      <c r="V69" s="219"/>
      <c r="W69" s="85">
        <v>50</v>
      </c>
      <c r="X69" s="77"/>
    </row>
    <row r="70" spans="1:24" s="76" customFormat="1" ht="30" x14ac:dyDescent="0.25">
      <c r="A70" s="200"/>
      <c r="B70" s="200"/>
      <c r="C70" s="200"/>
      <c r="D70" s="200"/>
      <c r="F70" s="90" t="s">
        <v>54</v>
      </c>
      <c r="G70" s="84"/>
      <c r="H70" s="84"/>
      <c r="J70" s="30"/>
      <c r="K70" s="30"/>
      <c r="L70" s="30"/>
      <c r="M70" s="30"/>
      <c r="N70" s="30"/>
      <c r="O70" s="30"/>
      <c r="P70" s="224"/>
      <c r="Q70" s="30"/>
      <c r="R70" s="218"/>
      <c r="S70" s="218"/>
      <c r="T70" s="218"/>
      <c r="U70" s="218"/>
      <c r="V70" s="219"/>
      <c r="W70" s="85">
        <v>51</v>
      </c>
      <c r="X70" s="77"/>
    </row>
    <row r="71" spans="1:24" s="76" customFormat="1" x14ac:dyDescent="0.25">
      <c r="A71" s="200"/>
      <c r="B71" s="200"/>
      <c r="C71" s="200"/>
      <c r="D71" s="200"/>
      <c r="F71" s="84" t="s">
        <v>127</v>
      </c>
      <c r="G71" s="84"/>
      <c r="H71" s="84"/>
      <c r="J71" s="30"/>
      <c r="K71" s="30"/>
      <c r="L71" s="30"/>
      <c r="M71" s="30"/>
      <c r="N71" s="30"/>
      <c r="O71" s="30"/>
      <c r="P71" s="224"/>
      <c r="Q71" s="30"/>
      <c r="R71" s="218"/>
      <c r="S71" s="218"/>
      <c r="T71" s="218"/>
      <c r="U71" s="218"/>
      <c r="V71" s="219"/>
      <c r="W71" s="85">
        <v>52</v>
      </c>
      <c r="X71" s="77"/>
    </row>
    <row r="72" spans="1:24" s="76" customFormat="1" x14ac:dyDescent="0.25">
      <c r="A72" s="200"/>
      <c r="B72" s="200"/>
      <c r="C72" s="200"/>
      <c r="D72" s="200"/>
      <c r="F72" s="84"/>
      <c r="G72" s="84"/>
      <c r="H72" s="84"/>
      <c r="J72" s="30"/>
      <c r="K72" s="30"/>
      <c r="L72" s="30"/>
      <c r="M72" s="30"/>
      <c r="N72" s="30"/>
      <c r="O72" s="30"/>
      <c r="P72" s="224"/>
      <c r="Q72" s="30"/>
      <c r="R72" s="218"/>
      <c r="S72" s="218"/>
      <c r="T72" s="218"/>
      <c r="U72" s="218"/>
      <c r="V72" s="219"/>
      <c r="W72" s="85">
        <v>53</v>
      </c>
      <c r="X72" s="77"/>
    </row>
    <row r="73" spans="1:24" s="76" customFormat="1" x14ac:dyDescent="0.25">
      <c r="A73" s="200"/>
      <c r="B73" s="200"/>
      <c r="C73" s="200"/>
      <c r="D73" s="200"/>
      <c r="F73" s="89" t="s">
        <v>45</v>
      </c>
      <c r="G73" s="84"/>
      <c r="H73" s="84"/>
      <c r="J73" s="30"/>
      <c r="K73" s="30"/>
      <c r="L73" s="30"/>
      <c r="M73" s="30"/>
      <c r="N73" s="30"/>
      <c r="O73" s="30"/>
      <c r="P73" s="224"/>
      <c r="Q73" s="30"/>
      <c r="R73" s="218"/>
      <c r="S73" s="218"/>
      <c r="T73" s="218"/>
      <c r="U73" s="218"/>
      <c r="V73" s="219"/>
      <c r="W73" s="85">
        <v>54</v>
      </c>
      <c r="X73" s="77"/>
    </row>
    <row r="74" spans="1:24" s="76" customFormat="1" x14ac:dyDescent="0.25">
      <c r="A74" s="200"/>
      <c r="B74" s="200"/>
      <c r="C74" s="200"/>
      <c r="D74" s="200"/>
      <c r="F74" s="84"/>
      <c r="G74" s="84"/>
      <c r="H74" s="84"/>
      <c r="J74" s="30"/>
      <c r="K74" s="30"/>
      <c r="L74" s="30"/>
      <c r="M74" s="30"/>
      <c r="N74" s="30"/>
      <c r="O74" s="30"/>
      <c r="P74" s="224"/>
      <c r="Q74" s="30"/>
      <c r="R74" s="218"/>
      <c r="S74" s="218"/>
      <c r="T74" s="218"/>
      <c r="U74" s="218"/>
      <c r="V74" s="219"/>
      <c r="W74" s="85">
        <v>55</v>
      </c>
      <c r="X74" s="77"/>
    </row>
    <row r="75" spans="1:24" s="76" customFormat="1" x14ac:dyDescent="0.25">
      <c r="A75" s="200"/>
      <c r="B75" s="200"/>
      <c r="C75" s="200"/>
      <c r="D75" s="200"/>
      <c r="F75" s="84"/>
      <c r="G75" s="84"/>
      <c r="H75" s="84"/>
      <c r="J75" s="30"/>
      <c r="K75" s="30"/>
      <c r="L75" s="30"/>
      <c r="M75" s="30"/>
      <c r="N75" s="30"/>
      <c r="O75" s="30"/>
      <c r="P75" s="224"/>
      <c r="Q75" s="30"/>
      <c r="R75" s="218"/>
      <c r="S75" s="218"/>
      <c r="T75" s="218"/>
      <c r="U75" s="218"/>
      <c r="V75" s="219"/>
      <c r="W75" s="85">
        <v>56</v>
      </c>
      <c r="X75" s="77"/>
    </row>
    <row r="76" spans="1:24" s="76" customFormat="1" x14ac:dyDescent="0.25">
      <c r="A76" s="200"/>
      <c r="B76" s="200"/>
      <c r="C76" s="200"/>
      <c r="D76" s="200"/>
      <c r="F76" s="112" t="s">
        <v>44</v>
      </c>
      <c r="G76" s="84"/>
      <c r="H76" s="84"/>
      <c r="J76" s="30"/>
      <c r="K76" s="30"/>
      <c r="L76" s="30"/>
      <c r="M76" s="30"/>
      <c r="N76" s="30"/>
      <c r="O76" s="30"/>
      <c r="P76" s="224"/>
      <c r="Q76" s="30"/>
      <c r="R76" s="218"/>
      <c r="S76" s="218"/>
      <c r="T76" s="218"/>
      <c r="U76" s="218"/>
      <c r="V76" s="219"/>
      <c r="W76" s="85">
        <v>57</v>
      </c>
      <c r="X76" s="77"/>
    </row>
    <row r="77" spans="1:24" s="76" customFormat="1" ht="15.75" thickBot="1" x14ac:dyDescent="0.3">
      <c r="A77" s="172"/>
      <c r="B77" s="172"/>
      <c r="C77" s="172"/>
      <c r="D77" s="172"/>
      <c r="F77" s="113" t="s">
        <v>73</v>
      </c>
      <c r="G77" s="157"/>
      <c r="H77" s="157"/>
      <c r="I77" s="225"/>
      <c r="J77" s="226"/>
      <c r="K77" s="226"/>
      <c r="L77" s="226"/>
      <c r="M77" s="226"/>
      <c r="N77" s="226"/>
      <c r="O77" s="226"/>
      <c r="P77" s="227"/>
      <c r="Q77" s="226"/>
      <c r="R77" s="228"/>
      <c r="S77" s="228"/>
      <c r="T77" s="228"/>
      <c r="U77" s="228"/>
      <c r="V77" s="229"/>
      <c r="W77" s="238">
        <v>58</v>
      </c>
      <c r="X77" s="115"/>
    </row>
  </sheetData>
  <mergeCells count="19">
    <mergeCell ref="X51:X57"/>
    <mergeCell ref="W56:W57"/>
    <mergeCell ref="W30:W32"/>
    <mergeCell ref="X30:X36"/>
    <mergeCell ref="W33:W34"/>
    <mergeCell ref="X37:X41"/>
    <mergeCell ref="X42:X50"/>
    <mergeCell ref="W43:W44"/>
    <mergeCell ref="W45:W46"/>
    <mergeCell ref="W47:W49"/>
    <mergeCell ref="W19:W24"/>
    <mergeCell ref="X19:X26"/>
    <mergeCell ref="W26:W29"/>
    <mergeCell ref="X27:X29"/>
    <mergeCell ref="L3:L4"/>
    <mergeCell ref="X10:X12"/>
    <mergeCell ref="U11:U12"/>
    <mergeCell ref="V11:V12"/>
    <mergeCell ref="X14:X16"/>
  </mergeCells>
  <pageMargins left="0.7" right="0.7" top="0.75" bottom="0.75" header="0.3" footer="0.3"/>
  <pageSetup scale="40" orientation="portrait" r:id="rId1"/>
  <headerFooter>
    <oddFooter>&amp;L&amp;D&amp;C&amp;Z&amp;F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7.28 notes </vt:lpstr>
      <vt:lpstr>7.14 off site</vt:lpstr>
      <vt:lpstr>2 week add</vt:lpstr>
      <vt:lpstr>TRANS</vt:lpstr>
      <vt:lpstr>223 copy</vt:lpstr>
      <vt:lpstr>5.24 mb</vt:lpstr>
      <vt:lpstr>GAINS</vt:lpstr>
      <vt:lpstr>PROPOSAL OVER VIEW</vt:lpstr>
      <vt:lpstr>OVERARCHING OVERLAP 3 SEASO (2)</vt:lpstr>
      <vt:lpstr>OVERARCHING OVERLAP 3 SEASON</vt:lpstr>
      <vt:lpstr>PROPOSAL DATES</vt:lpstr>
      <vt:lpstr>Sheet1</vt:lpstr>
      <vt:lpstr>3.29 VS LY</vt:lpstr>
      <vt:lpstr>GAINS!Print_Area</vt:lpstr>
      <vt:lpstr>'OVERARCHING OVERLAP 3 SEASO (2)'!Print_Area</vt:lpstr>
      <vt:lpstr>'OVERARCHING OVERLAP 3 SEASON'!Print_Area</vt:lpstr>
      <vt:lpstr>'PROPOSAL OVER 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Bashir</dc:creator>
  <cp:lastModifiedBy>Melissa Bashir</cp:lastModifiedBy>
  <dcterms:created xsi:type="dcterms:W3CDTF">2020-11-30T16:25:49Z</dcterms:created>
  <dcterms:modified xsi:type="dcterms:W3CDTF">2021-07-29T18:03:19Z</dcterms:modified>
</cp:coreProperties>
</file>