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ppm1\Desktop\calendars\MOVEMENT\"/>
    </mc:Choice>
  </mc:AlternateContent>
  <xr:revisionPtr revIDLastSave="0" documentId="13_ncr:1_{0C38336C-9960-4120-91E9-5036CF592FE4}" xr6:coauthVersionLast="47" xr6:coauthVersionMax="47" xr10:uidLastSave="{00000000-0000-0000-0000-000000000000}"/>
  <bookViews>
    <workbookView xWindow="-110" yWindow="-110" windowWidth="19420" windowHeight="10420" tabRatio="574" xr2:uid="{00000000-000D-0000-FFFF-FFFF00000000}"/>
  </bookViews>
  <sheets>
    <sheet name="PERF" sheetId="15" r:id="rId1"/>
    <sheet name="TO FROM" sheetId="16" r:id="rId2"/>
  </sheets>
  <definedNames>
    <definedName name="_xlnm.Print_Area" localSheetId="0">PERF!$A$1:$AF$81</definedName>
    <definedName name="_xlnm.Print_Area" localSheetId="1">'TO FROM'!$A$1:$DO$253</definedName>
    <definedName name="_xlnm.Print_Titles" localSheetId="0">PERF!$A:$A</definedName>
    <definedName name="_xlnm.Print_Titles" localSheetId="1">'TO FROM'!$A:$C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66" i="16" l="1"/>
  <c r="DQ74" i="16"/>
  <c r="AL30" i="15"/>
  <c r="AL31" i="15"/>
  <c r="AL35" i="15"/>
  <c r="AL39" i="15"/>
  <c r="AL41" i="15"/>
  <c r="AL46" i="15"/>
  <c r="AL48" i="15"/>
  <c r="AL49" i="15"/>
  <c r="AL50" i="15"/>
  <c r="AL55" i="15"/>
  <c r="AL64" i="15"/>
  <c r="AL65" i="15"/>
  <c r="AL73" i="15"/>
  <c r="AL54" i="15"/>
  <c r="AK37" i="15"/>
  <c r="AK38" i="15"/>
  <c r="AK45" i="15"/>
  <c r="AK49" i="15"/>
  <c r="AK50" i="15" s="1"/>
  <c r="AK73" i="15"/>
  <c r="AJ73" i="15"/>
  <c r="AI73" i="15"/>
  <c r="AL52" i="15"/>
  <c r="AL75" i="15" l="1"/>
  <c r="AL74" i="15"/>
  <c r="AL72" i="15"/>
  <c r="AL71" i="15" s="1"/>
  <c r="AL53" i="15"/>
  <c r="AM73" i="15"/>
  <c r="AM72" i="15" s="1"/>
  <c r="AM71" i="15" s="1"/>
  <c r="AN73" i="15"/>
  <c r="AN72" i="15" s="1"/>
  <c r="AN71" i="15" s="1"/>
  <c r="DR85" i="16"/>
  <c r="DR82" i="16" s="1"/>
  <c r="DP85" i="16"/>
  <c r="DP82" i="16" s="1"/>
  <c r="DN85" i="16"/>
  <c r="DN82" i="16" s="1"/>
  <c r="AR72" i="15"/>
  <c r="AR71" i="15" s="1"/>
  <c r="AO73" i="15"/>
  <c r="AO72" i="15" s="1"/>
  <c r="AO71" i="15" s="1"/>
  <c r="AP73" i="15"/>
  <c r="AP72" i="15" s="1"/>
  <c r="AP71" i="15" s="1"/>
  <c r="AQ73" i="15"/>
  <c r="AQ72" i="15" s="1"/>
  <c r="AQ71" i="15" s="1"/>
  <c r="AR73" i="15"/>
  <c r="AK44" i="15"/>
  <c r="AK48" i="15" s="1"/>
  <c r="AK43" i="15"/>
  <c r="AK54" i="15"/>
  <c r="AP54" i="15"/>
  <c r="AP53" i="15" s="1"/>
  <c r="AP50" i="15" s="1"/>
  <c r="AP49" i="15" s="1"/>
  <c r="AP48" i="15" s="1"/>
  <c r="AP75" i="15"/>
  <c r="AP74" i="15"/>
  <c r="AP52" i="15" s="1"/>
  <c r="AH54" i="15"/>
  <c r="AN75" i="15"/>
  <c r="AN74" i="15"/>
  <c r="AM75" i="15"/>
  <c r="AM74" i="15"/>
  <c r="AK75" i="15"/>
  <c r="AK74" i="15"/>
  <c r="AK52" i="15" s="1"/>
  <c r="AG86" i="15"/>
  <c r="AG87" i="15" s="1"/>
  <c r="AG96" i="15"/>
  <c r="AG97" i="15" s="1"/>
  <c r="AK46" i="15" l="1"/>
  <c r="AK53" i="15" s="1"/>
  <c r="AL63" i="15"/>
  <c r="AL47" i="15"/>
  <c r="AL45" i="15" s="1"/>
  <c r="AL43" i="15" s="1"/>
  <c r="AP65" i="15"/>
  <c r="AP64" i="15" s="1"/>
  <c r="AP63" i="15" s="1"/>
  <c r="AP62" i="15" s="1"/>
  <c r="AP61" i="15" s="1"/>
  <c r="AP60" i="15" s="1"/>
  <c r="AP59" i="15" s="1"/>
  <c r="AP58" i="15" s="1"/>
  <c r="AP57" i="15" s="1"/>
  <c r="AP56" i="15" s="1"/>
  <c r="AP45" i="15"/>
  <c r="AP47" i="15"/>
  <c r="AL62" i="15" l="1"/>
  <c r="AL61" i="15" s="1"/>
  <c r="AL60" i="15" s="1"/>
  <c r="AL59" i="15" s="1"/>
  <c r="AL58" i="15" s="1"/>
  <c r="AL57" i="15" s="1"/>
  <c r="AL56" i="15" s="1"/>
  <c r="AL44" i="15"/>
  <c r="AL36" i="15"/>
  <c r="AP44" i="15"/>
  <c r="AP43" i="15" s="1"/>
  <c r="AP41" i="15" s="1"/>
  <c r="AP40" i="15" s="1"/>
  <c r="AP39" i="15" s="1"/>
  <c r="AP38" i="15" s="1"/>
  <c r="AP46" i="15"/>
  <c r="AP36" i="15" s="1"/>
  <c r="AP35" i="15" l="1"/>
  <c r="AP33" i="15" s="1"/>
  <c r="AP37" i="15"/>
  <c r="AP31" i="15" l="1"/>
  <c r="AP34" i="15"/>
  <c r="AP32" i="15" l="1"/>
  <c r="AP30" i="15"/>
  <c r="AP28" i="15" l="1"/>
  <c r="AP25" i="15"/>
  <c r="AP26" i="15"/>
  <c r="AP24" i="15" s="1"/>
  <c r="AP23" i="15" s="1"/>
  <c r="AP21" i="15" s="1"/>
  <c r="AP29" i="15"/>
  <c r="AP27" i="15" s="1"/>
  <c r="AP20" i="15" l="1"/>
  <c r="AP19" i="15" s="1"/>
  <c r="AP18" i="15" s="1"/>
  <c r="AP17" i="15" s="1"/>
  <c r="AP13" i="15"/>
  <c r="AP16" i="15"/>
  <c r="AP15" i="15" s="1"/>
  <c r="AI75" i="15"/>
  <c r="AJ75" i="15"/>
  <c r="AH75" i="15"/>
  <c r="AH73" i="15" s="1"/>
  <c r="AH72" i="15" s="1"/>
  <c r="AH71" i="15" s="1"/>
  <c r="AE75" i="15"/>
  <c r="AE73" i="15" s="1"/>
  <c r="AE72" i="15" s="1"/>
  <c r="AE71" i="15" s="1"/>
  <c r="AF75" i="15"/>
  <c r="AF73" i="15" s="1"/>
  <c r="AF72" i="15" s="1"/>
  <c r="AF71" i="15" s="1"/>
  <c r="AD75" i="15"/>
  <c r="AD73" i="15" s="1"/>
  <c r="AD72" i="15" s="1"/>
  <c r="AP14" i="15" l="1"/>
  <c r="AP12" i="15"/>
  <c r="AH65" i="15"/>
  <c r="AH64" i="15" s="1"/>
  <c r="AH63" i="15" s="1"/>
  <c r="AH62" i="15" s="1"/>
  <c r="AH61" i="15" s="1"/>
  <c r="AH60" i="15" s="1"/>
  <c r="AH59" i="15" s="1"/>
  <c r="AH58" i="15" s="1"/>
  <c r="AH57" i="15" s="1"/>
  <c r="AH56" i="15" s="1"/>
  <c r="AD71" i="15"/>
  <c r="AO76" i="15" l="1"/>
  <c r="AO54" i="15" s="1"/>
  <c r="AO53" i="15" s="1"/>
  <c r="AO50" i="15" s="1"/>
  <c r="AO49" i="15" s="1"/>
  <c r="AO48" i="15" s="1"/>
  <c r="AO47" i="15" s="1"/>
  <c r="AO46" i="15" s="1"/>
  <c r="AO77" i="15"/>
  <c r="AO74" i="15" s="1"/>
  <c r="AO52" i="15" s="1"/>
  <c r="AN55" i="15" s="1"/>
  <c r="AD65" i="15" l="1"/>
  <c r="AD64" i="15" s="1"/>
  <c r="AD63" i="15" s="1"/>
  <c r="AD62" i="15" s="1"/>
  <c r="AD61" i="15" s="1"/>
  <c r="AD60" i="15" s="1"/>
  <c r="AD59" i="15" s="1"/>
  <c r="AO44" i="15"/>
  <c r="AO43" i="15" s="1"/>
  <c r="AO41" i="15" s="1"/>
  <c r="AO36" i="15"/>
  <c r="AD58" i="15" l="1"/>
  <c r="AD57" i="15" s="1"/>
  <c r="AD56" i="15" s="1"/>
  <c r="AO64" i="15"/>
  <c r="AO65" i="15" s="1"/>
  <c r="AO66" i="15" s="1"/>
  <c r="AO67" i="15" s="1"/>
  <c r="AO40" i="15"/>
  <c r="AO39" i="15" s="1"/>
  <c r="AO38" i="15" s="1"/>
  <c r="AO35" i="15" l="1"/>
  <c r="AO33" i="15" s="1"/>
  <c r="AO37" i="15"/>
  <c r="AO69" i="15"/>
  <c r="AO70" i="15" s="1"/>
  <c r="AO68" i="15"/>
  <c r="AO31" i="15" l="1"/>
  <c r="AO34" i="15"/>
  <c r="AN54" i="15"/>
  <c r="AJ54" i="15"/>
  <c r="AO30" i="15" l="1"/>
  <c r="AO32" i="15"/>
  <c r="AO26" i="15" l="1"/>
  <c r="AO24" i="15" s="1"/>
  <c r="AO23" i="15" s="1"/>
  <c r="AO21" i="15" s="1"/>
  <c r="AO29" i="15"/>
  <c r="AO27" i="15" s="1"/>
  <c r="AO28" i="15"/>
  <c r="DP131" i="16"/>
  <c r="DP129" i="16"/>
  <c r="DO129" i="16"/>
  <c r="DR129" i="16"/>
  <c r="DR131" i="16" s="1"/>
  <c r="DR117" i="16"/>
  <c r="DR124" i="16" s="1"/>
  <c r="DP117" i="16"/>
  <c r="DP120" i="16" s="1"/>
  <c r="DS84" i="16"/>
  <c r="DR84" i="16"/>
  <c r="DR81" i="16" s="1"/>
  <c r="DR56" i="16"/>
  <c r="DP84" i="16"/>
  <c r="DQ84" i="16"/>
  <c r="DQ81" i="16" s="1"/>
  <c r="DO92" i="16"/>
  <c r="DS81" i="16" l="1"/>
  <c r="DS83" i="16" s="1"/>
  <c r="DP81" i="16"/>
  <c r="DP83" i="16" s="1"/>
  <c r="AO20" i="15"/>
  <c r="AO19" i="15" s="1"/>
  <c r="AO18" i="15" s="1"/>
  <c r="AO17" i="15" s="1"/>
  <c r="AO16" i="15"/>
  <c r="AO15" i="15" s="1"/>
  <c r="AO12" i="15" s="1"/>
  <c r="DP124" i="16"/>
  <c r="DR113" i="16"/>
  <c r="DP114" i="16"/>
  <c r="DR120" i="16"/>
  <c r="DR126" i="16"/>
  <c r="DR121" i="16"/>
  <c r="DR114" i="16"/>
  <c r="DR130" i="16"/>
  <c r="DR119" i="16"/>
  <c r="DP119" i="16"/>
  <c r="DP130" i="16"/>
  <c r="DP113" i="16"/>
  <c r="DR83" i="16"/>
  <c r="DQ80" i="16"/>
  <c r="DQ79" i="16" s="1"/>
  <c r="DQ78" i="16" s="1"/>
  <c r="DQ73" i="16" s="1"/>
  <c r="DQ72" i="16" s="1"/>
  <c r="DQ71" i="16" s="1"/>
  <c r="DQ70" i="16" s="1"/>
  <c r="DQ69" i="16" s="1"/>
  <c r="DQ68" i="16" s="1"/>
  <c r="DQ83" i="16"/>
  <c r="DP80" i="16" l="1"/>
  <c r="DP79" i="16" s="1"/>
  <c r="DP78" i="16" s="1"/>
  <c r="DP73" i="16" s="1"/>
  <c r="DP72" i="16" s="1"/>
  <c r="DP71" i="16" s="1"/>
  <c r="DP70" i="16" s="1"/>
  <c r="DP69" i="16" s="1"/>
  <c r="DP68" i="16" s="1"/>
  <c r="DP57" i="16" s="1"/>
  <c r="DS80" i="16"/>
  <c r="DS79" i="16" s="1"/>
  <c r="DS78" i="16" s="1"/>
  <c r="DS73" i="16" s="1"/>
  <c r="DS72" i="16" s="1"/>
  <c r="DS71" i="16" s="1"/>
  <c r="DS70" i="16" s="1"/>
  <c r="DS69" i="16" s="1"/>
  <c r="DS68" i="16" s="1"/>
  <c r="DS74" i="16" s="1"/>
  <c r="DS75" i="16" s="1"/>
  <c r="DS87" i="16" s="1"/>
  <c r="DR135" i="16"/>
  <c r="DR133" i="16"/>
  <c r="DP121" i="16"/>
  <c r="DP126" i="16"/>
  <c r="DR80" i="16"/>
  <c r="DR79" i="16" s="1"/>
  <c r="DR78" i="16" s="1"/>
  <c r="DR73" i="16" s="1"/>
  <c r="DR72" i="16" s="1"/>
  <c r="DR71" i="16" s="1"/>
  <c r="DR70" i="16" s="1"/>
  <c r="DR69" i="16" s="1"/>
  <c r="DR68" i="16" s="1"/>
  <c r="DR57" i="16" s="1"/>
  <c r="DP67" i="16"/>
  <c r="DP65" i="16" s="1"/>
  <c r="DP74" i="16"/>
  <c r="DS57" i="16" l="1"/>
  <c r="DS67" i="16"/>
  <c r="DS65" i="16" s="1"/>
  <c r="DR67" i="16"/>
  <c r="DR65" i="16" s="1"/>
  <c r="DP133" i="16"/>
  <c r="DP135" i="16" s="1"/>
  <c r="DP140" i="16" s="1"/>
  <c r="DP141" i="16" s="1"/>
  <c r="DP152" i="16" s="1"/>
  <c r="DP123" i="16"/>
  <c r="DR74" i="16"/>
  <c r="DR75" i="16" s="1"/>
  <c r="DR87" i="16" s="1"/>
  <c r="DP75" i="16"/>
  <c r="DP87" i="16" s="1"/>
  <c r="DR140" i="16"/>
  <c r="DR141" i="16" s="1"/>
  <c r="DR152" i="16" s="1"/>
  <c r="DR138" i="16"/>
  <c r="DR49" i="16"/>
  <c r="DR54" i="16"/>
  <c r="DR45" i="16" s="1"/>
  <c r="DR41" i="16" s="1"/>
  <c r="DR61" i="16"/>
  <c r="DR62" i="16" s="1"/>
  <c r="DR63" i="16" s="1"/>
  <c r="DR50" i="16"/>
  <c r="DR48" i="16" s="1"/>
  <c r="DR55" i="16"/>
  <c r="DR58" i="16"/>
  <c r="DR64" i="16" s="1"/>
  <c r="DR66" i="16" s="1"/>
  <c r="DP49" i="16"/>
  <c r="DP50" i="16"/>
  <c r="DP48" i="16" s="1"/>
  <c r="DP54" i="16"/>
  <c r="DP45" i="16" s="1"/>
  <c r="DP41" i="16" s="1"/>
  <c r="DP55" i="16"/>
  <c r="DP58" i="16"/>
  <c r="DP64" i="16" s="1"/>
  <c r="DP66" i="16" s="1"/>
  <c r="DP61" i="16"/>
  <c r="DP62" i="16" s="1"/>
  <c r="DP63" i="16" s="1"/>
  <c r="DS50" i="16" l="1"/>
  <c r="DS48" i="16" s="1"/>
  <c r="DS58" i="16"/>
  <c r="DS64" i="16" s="1"/>
  <c r="DS55" i="16"/>
  <c r="DS54" i="16"/>
  <c r="DS45" i="16" s="1"/>
  <c r="DS61" i="16"/>
  <c r="DS62" i="16" s="1"/>
  <c r="DS63" i="16" s="1"/>
  <c r="DS49" i="16"/>
  <c r="DP138" i="16"/>
  <c r="DR153" i="16"/>
  <c r="DR154" i="16" s="1"/>
  <c r="DR151" i="16"/>
  <c r="DR145" i="16"/>
  <c r="DP153" i="16"/>
  <c r="DP154" i="16" s="1"/>
  <c r="DP145" i="16"/>
  <c r="DP151" i="16"/>
  <c r="DP32" i="16"/>
  <c r="DP42" i="16"/>
  <c r="DP46" i="16"/>
  <c r="DP47" i="16" s="1"/>
  <c r="DR32" i="16"/>
  <c r="DR42" i="16"/>
  <c r="DR46" i="16"/>
  <c r="DR47" i="16" s="1"/>
  <c r="DS41" i="16" l="1"/>
  <c r="DS32" i="16" s="1"/>
  <c r="DS46" i="16"/>
  <c r="DS47" i="16" s="1"/>
  <c r="DS42" i="16"/>
  <c r="DR144" i="16"/>
  <c r="DR142" i="16" s="1"/>
  <c r="DR143" i="16"/>
  <c r="DR149" i="16"/>
  <c r="DR148" i="16" s="1"/>
  <c r="DR167" i="16"/>
  <c r="DR176" i="16" s="1"/>
  <c r="DR170" i="16"/>
  <c r="DR155" i="16"/>
  <c r="DP144" i="16"/>
  <c r="DP142" i="16" s="1"/>
  <c r="DP143" i="16"/>
  <c r="DP155" i="16"/>
  <c r="DP170" i="16"/>
  <c r="DP167" i="16"/>
  <c r="DP176" i="16" s="1"/>
  <c r="DP149" i="16"/>
  <c r="DP148" i="16" s="1"/>
  <c r="DP31" i="16"/>
  <c r="DP33" i="16"/>
  <c r="DP34" i="16"/>
  <c r="DP35" i="16"/>
  <c r="DP39" i="16"/>
  <c r="DR34" i="16"/>
  <c r="DR31" i="16"/>
  <c r="DR33" i="16"/>
  <c r="DR35" i="16"/>
  <c r="DR39" i="16"/>
  <c r="DS34" i="16" l="1"/>
  <c r="DS35" i="16"/>
  <c r="DS39" i="16"/>
  <c r="DS33" i="16"/>
  <c r="DS31" i="16"/>
  <c r="DR147" i="16"/>
  <c r="DR146" i="16"/>
  <c r="DR169" i="16"/>
  <c r="DR177" i="16"/>
  <c r="DR172" i="16"/>
  <c r="DP146" i="16"/>
  <c r="DP147" i="16"/>
  <c r="DP169" i="16"/>
  <c r="DP177" i="16"/>
  <c r="DP172" i="16"/>
  <c r="DP36" i="16"/>
  <c r="DP38" i="16" s="1"/>
  <c r="DP37" i="16"/>
  <c r="DR28" i="16"/>
  <c r="DR30" i="16"/>
  <c r="DR36" i="16"/>
  <c r="DR38" i="16" s="1"/>
  <c r="DR37" i="16"/>
  <c r="DP28" i="16"/>
  <c r="DP30" i="16"/>
  <c r="DS37" i="16" l="1"/>
  <c r="DS36" i="16"/>
  <c r="DS38" i="16" s="1"/>
  <c r="DS30" i="16"/>
  <c r="DS28" i="16"/>
  <c r="DR180" i="16"/>
  <c r="DR191" i="16" s="1"/>
  <c r="DR175" i="16"/>
  <c r="DR179" i="16"/>
  <c r="DR173" i="16"/>
  <c r="DP180" i="16"/>
  <c r="DP191" i="16" s="1"/>
  <c r="DP175" i="16"/>
  <c r="DP179" i="16"/>
  <c r="DP173" i="16"/>
  <c r="DP24" i="16"/>
  <c r="DP29" i="16"/>
  <c r="DR24" i="16"/>
  <c r="DR29" i="16"/>
  <c r="DS29" i="16" l="1"/>
  <c r="DS24" i="16"/>
  <c r="DR184" i="16"/>
  <c r="DR195" i="16"/>
  <c r="DR190" i="16"/>
  <c r="DR188" i="16"/>
  <c r="DR189" i="16"/>
  <c r="DR193" i="16"/>
  <c r="DP193" i="16"/>
  <c r="DP184" i="16"/>
  <c r="DP195" i="16"/>
  <c r="DP190" i="16"/>
  <c r="DP189" i="16"/>
  <c r="DP188" i="16"/>
  <c r="DR187" i="16" l="1"/>
  <c r="DR185" i="16" s="1"/>
  <c r="DR186" i="16"/>
  <c r="DR196" i="16"/>
  <c r="DR199" i="16"/>
  <c r="DR206" i="16"/>
  <c r="DR194" i="16"/>
  <c r="DP196" i="16"/>
  <c r="DP206" i="16"/>
  <c r="DP194" i="16"/>
  <c r="DP199" i="16"/>
  <c r="DP187" i="16"/>
  <c r="DP185" i="16" s="1"/>
  <c r="DP186" i="16"/>
  <c r="DR201" i="16" l="1"/>
  <c r="DR205" i="16"/>
  <c r="DP205" i="16"/>
  <c r="DP201" i="16"/>
  <c r="DR204" i="16" l="1"/>
  <c r="DR203" i="16" s="1"/>
  <c r="DR208" i="16"/>
  <c r="DR209" i="16" s="1"/>
  <c r="DP204" i="16"/>
  <c r="DP203" i="16" s="1"/>
  <c r="DP208" i="16"/>
  <c r="DP209" i="16" s="1"/>
  <c r="AK72" i="15" l="1"/>
  <c r="AK71" i="15" s="1"/>
  <c r="AK65" i="15" s="1"/>
  <c r="AK64" i="15" s="1"/>
  <c r="AK63" i="15" s="1"/>
  <c r="AK62" i="15" s="1"/>
  <c r="AK61" i="15" s="1"/>
  <c r="AK60" i="15" s="1"/>
  <c r="AK59" i="15" s="1"/>
  <c r="AK58" i="15" s="1"/>
  <c r="AK57" i="15" s="1"/>
  <c r="AK56" i="15" s="1"/>
  <c r="AD54" i="15"/>
  <c r="AG74" i="15"/>
  <c r="AG54" i="15"/>
  <c r="AG53" i="15" s="1"/>
  <c r="AG50" i="15" s="1"/>
  <c r="AG49" i="15" l="1"/>
  <c r="AG48" i="15" s="1"/>
  <c r="AG47" i="15" s="1"/>
  <c r="AG46" i="15" s="1"/>
  <c r="AG98" i="15" s="1"/>
  <c r="AG99" i="15" s="1"/>
  <c r="AG94" i="15"/>
  <c r="AG95" i="15" s="1"/>
  <c r="AK96" i="15"/>
  <c r="AK97" i="15" s="1"/>
  <c r="AK94" i="15"/>
  <c r="AK95" i="15" s="1"/>
  <c r="AJ55" i="15"/>
  <c r="AF54" i="15"/>
  <c r="AE54" i="15"/>
  <c r="AG36" i="15" l="1"/>
  <c r="AG44" i="15"/>
  <c r="AG43" i="15" s="1"/>
  <c r="AG41" i="15" s="1"/>
  <c r="AG92" i="15" s="1"/>
  <c r="AG93" i="15" s="1"/>
  <c r="AK47" i="15"/>
  <c r="AG40" i="15" l="1"/>
  <c r="AG39" i="15" s="1"/>
  <c r="AG38" i="15" s="1"/>
  <c r="AG100" i="15" l="1"/>
  <c r="AG101" i="15" s="1"/>
  <c r="AK40" i="15"/>
  <c r="AK39" i="15" s="1"/>
  <c r="AK90" i="15" s="1"/>
  <c r="AK91" i="15" s="1"/>
  <c r="AK92" i="15"/>
  <c r="AK93" i="15" s="1"/>
  <c r="AK36" i="15"/>
  <c r="AK98" i="15"/>
  <c r="AK99" i="15" s="1"/>
  <c r="AK100" i="15"/>
  <c r="AK101" i="15" s="1"/>
  <c r="AG35" i="15"/>
  <c r="AG33" i="15" s="1"/>
  <c r="AG90" i="15"/>
  <c r="AG91" i="15" s="1"/>
  <c r="AG37" i="15"/>
  <c r="AK35" i="15" l="1"/>
  <c r="AK33" i="15" s="1"/>
  <c r="AG34" i="15"/>
  <c r="AG31" i="15"/>
  <c r="AN65" i="15"/>
  <c r="AN64" i="15" s="1"/>
  <c r="AN63" i="15" s="1"/>
  <c r="AN62" i="15" s="1"/>
  <c r="AN61" i="15" s="1"/>
  <c r="AN60" i="15" s="1"/>
  <c r="AN59" i="15" s="1"/>
  <c r="AN58" i="15" s="1"/>
  <c r="AN57" i="15" s="1"/>
  <c r="AN56" i="15" s="1"/>
  <c r="AM65" i="15"/>
  <c r="AM64" i="15" s="1"/>
  <c r="AM63" i="15" s="1"/>
  <c r="AM62" i="15" s="1"/>
  <c r="AM61" i="15" s="1"/>
  <c r="AM60" i="15" s="1"/>
  <c r="AM59" i="15" s="1"/>
  <c r="AM58" i="15" s="1"/>
  <c r="AM57" i="15" s="1"/>
  <c r="AM56" i="15" s="1"/>
  <c r="AJ72" i="15"/>
  <c r="AJ71" i="15" s="1"/>
  <c r="AI72" i="15"/>
  <c r="AI71" i="15" s="1"/>
  <c r="AK31" i="15" l="1"/>
  <c r="AK34" i="15"/>
  <c r="AH96" i="15"/>
  <c r="AH97" i="15" s="1"/>
  <c r="AI65" i="15"/>
  <c r="AI64" i="15" s="1"/>
  <c r="AI63" i="15" s="1"/>
  <c r="AI62" i="15" s="1"/>
  <c r="AI61" i="15" s="1"/>
  <c r="AI60" i="15" s="1"/>
  <c r="AI59" i="15" s="1"/>
  <c r="AI58" i="15" s="1"/>
  <c r="AI57" i="15" s="1"/>
  <c r="AI56" i="15" s="1"/>
  <c r="AI96" i="15"/>
  <c r="AI97" i="15" s="1"/>
  <c r="AG88" i="15"/>
  <c r="AG89" i="15" s="1"/>
  <c r="AG32" i="15"/>
  <c r="AJ65" i="15"/>
  <c r="AJ64" i="15" s="1"/>
  <c r="AJ63" i="15" s="1"/>
  <c r="AJ62" i="15" s="1"/>
  <c r="AJ61" i="15" s="1"/>
  <c r="AJ60" i="15" s="1"/>
  <c r="AJ59" i="15" s="1"/>
  <c r="AJ58" i="15" s="1"/>
  <c r="AJ57" i="15" s="1"/>
  <c r="AJ56" i="15" s="1"/>
  <c r="AJ96" i="15"/>
  <c r="AJ97" i="15" s="1"/>
  <c r="DO84" i="16"/>
  <c r="BC205" i="16"/>
  <c r="BC208" i="16" s="1"/>
  <c r="BC209" i="16" s="1"/>
  <c r="BF205" i="16"/>
  <c r="BF207" i="16" s="1"/>
  <c r="F6" i="16"/>
  <c r="G6" i="16"/>
  <c r="H6" i="16"/>
  <c r="I6" i="16"/>
  <c r="J6" i="16"/>
  <c r="K6" i="16"/>
  <c r="M6" i="16"/>
  <c r="F7" i="16"/>
  <c r="F8" i="16" s="1"/>
  <c r="G7" i="16"/>
  <c r="G8" i="16" s="1"/>
  <c r="H7" i="16"/>
  <c r="H8" i="16" s="1"/>
  <c r="I7" i="16"/>
  <c r="I8" i="16" s="1"/>
  <c r="J7" i="16"/>
  <c r="J8" i="16" s="1"/>
  <c r="K7" i="16"/>
  <c r="K8" i="16" s="1"/>
  <c r="M7" i="16"/>
  <c r="M8" i="16" s="1"/>
  <c r="F9" i="16"/>
  <c r="G9" i="16"/>
  <c r="H9" i="16"/>
  <c r="I9" i="16"/>
  <c r="J9" i="16"/>
  <c r="K9" i="16"/>
  <c r="M9" i="16"/>
  <c r="F10" i="16"/>
  <c r="F11" i="16" s="1"/>
  <c r="G10" i="16"/>
  <c r="G11" i="16" s="1"/>
  <c r="H10" i="16"/>
  <c r="H11" i="16" s="1"/>
  <c r="I10" i="16"/>
  <c r="I11" i="16" s="1"/>
  <c r="J10" i="16"/>
  <c r="J11" i="16" s="1"/>
  <c r="K10" i="16"/>
  <c r="K11" i="16" s="1"/>
  <c r="M10" i="16"/>
  <c r="M11" i="16" s="1"/>
  <c r="AE23" i="16"/>
  <c r="AJ23" i="16"/>
  <c r="AE24" i="16"/>
  <c r="AI24" i="16"/>
  <c r="AK24" i="16"/>
  <c r="AT24" i="16"/>
  <c r="AU24" i="16"/>
  <c r="AX24" i="16"/>
  <c r="AY24" i="16"/>
  <c r="AZ24" i="16"/>
  <c r="BI30" i="16"/>
  <c r="BG32" i="16"/>
  <c r="BG39" i="16" s="1"/>
  <c r="AE34" i="16"/>
  <c r="AK34" i="16"/>
  <c r="AU34" i="16"/>
  <c r="AY34" i="16"/>
  <c r="AZ34" i="16"/>
  <c r="AE35" i="16"/>
  <c r="AE36" i="16" s="1"/>
  <c r="AE38" i="16" s="1"/>
  <c r="AK35" i="16"/>
  <c r="AU35" i="16"/>
  <c r="AY35" i="16"/>
  <c r="AZ35" i="16"/>
  <c r="AZ37" i="16" s="1"/>
  <c r="AX37" i="16"/>
  <c r="AX38" i="16"/>
  <c r="AE39" i="16"/>
  <c r="AI39" i="16"/>
  <c r="AO39" i="16"/>
  <c r="AT39" i="16"/>
  <c r="AU39" i="16"/>
  <c r="AX39" i="16"/>
  <c r="AY39" i="16"/>
  <c r="AS41" i="16"/>
  <c r="AS32" i="16" s="1"/>
  <c r="AS31" i="16" s="1"/>
  <c r="AS39" i="16" s="1"/>
  <c r="AT41" i="16"/>
  <c r="AT32" i="16" s="1"/>
  <c r="AY41" i="16"/>
  <c r="AE42" i="16"/>
  <c r="AR42" i="16"/>
  <c r="AS42" i="16"/>
  <c r="AT42" i="16"/>
  <c r="AU42" i="16"/>
  <c r="AY42" i="16"/>
  <c r="AE46" i="16"/>
  <c r="AE47" i="16"/>
  <c r="AS46" i="16"/>
  <c r="AS47" i="16" s="1"/>
  <c r="AT46" i="16"/>
  <c r="AT47" i="16" s="1"/>
  <c r="AU46" i="16"/>
  <c r="AU47" i="16" s="1"/>
  <c r="AY46" i="16"/>
  <c r="AY47" i="16" s="1"/>
  <c r="AR47" i="16"/>
  <c r="AE48" i="16"/>
  <c r="AR48" i="16"/>
  <c r="AS48" i="16"/>
  <c r="AT48" i="16"/>
  <c r="AU48" i="16"/>
  <c r="AZ48" i="16"/>
  <c r="AZ45" i="16" s="1"/>
  <c r="AM50" i="16"/>
  <c r="AM48" i="16" s="1"/>
  <c r="AM45" i="16" s="1"/>
  <c r="BA50" i="16"/>
  <c r="BA48" i="16" s="1"/>
  <c r="BA45" i="16" s="1"/>
  <c r="BC50" i="16"/>
  <c r="BC48" i="16" s="1"/>
  <c r="BC45" i="16" s="1"/>
  <c r="BE50" i="16"/>
  <c r="BE48" i="16" s="1"/>
  <c r="BE45" i="16" s="1"/>
  <c r="BE42" i="16" s="1"/>
  <c r="BF50" i="16"/>
  <c r="BF48" i="16" s="1"/>
  <c r="BF45" i="16" s="1"/>
  <c r="BG50" i="16"/>
  <c r="BG48" i="16" s="1"/>
  <c r="BG45" i="16" s="1"/>
  <c r="BG42" i="16" s="1"/>
  <c r="BJ50" i="16"/>
  <c r="BJ48" i="16" s="1"/>
  <c r="BJ45" i="16" s="1"/>
  <c r="AB52" i="16"/>
  <c r="AC52" i="16"/>
  <c r="AD52" i="16"/>
  <c r="AE52" i="16"/>
  <c r="AF52" i="16"/>
  <c r="AG52" i="16"/>
  <c r="AH52" i="16"/>
  <c r="AI52" i="16"/>
  <c r="AK52" i="16"/>
  <c r="AL52" i="16"/>
  <c r="AM52" i="16"/>
  <c r="AN52" i="16"/>
  <c r="AO52" i="16"/>
  <c r="AP52" i="16"/>
  <c r="AQ52" i="16"/>
  <c r="AR52" i="16"/>
  <c r="AS52" i="16"/>
  <c r="AT52" i="16"/>
  <c r="AU52" i="16"/>
  <c r="AX52" i="16"/>
  <c r="AY52" i="16"/>
  <c r="AZ52" i="16"/>
  <c r="BA52" i="16"/>
  <c r="BB52" i="16"/>
  <c r="BC52" i="16"/>
  <c r="BD52" i="16"/>
  <c r="BO56" i="16"/>
  <c r="BQ56" i="16"/>
  <c r="BR56" i="16"/>
  <c r="BS56" i="16"/>
  <c r="BT56" i="16"/>
  <c r="BU56" i="16"/>
  <c r="BV56" i="16"/>
  <c r="CF56" i="16"/>
  <c r="CR56" i="16"/>
  <c r="AR57" i="16"/>
  <c r="AR61" i="16" s="1"/>
  <c r="AR62" i="16" s="1"/>
  <c r="AR63" i="16" s="1"/>
  <c r="BK57" i="16"/>
  <c r="AM58" i="16"/>
  <c r="AU58" i="16"/>
  <c r="AW58" i="16"/>
  <c r="AZ58" i="16"/>
  <c r="BA58" i="16"/>
  <c r="BC58" i="16"/>
  <c r="BE58" i="16"/>
  <c r="BF58" i="16"/>
  <c r="BG58" i="16"/>
  <c r="BJ58" i="16"/>
  <c r="AM59" i="16"/>
  <c r="AU59" i="16"/>
  <c r="AW59" i="16"/>
  <c r="AZ59" i="16"/>
  <c r="BA59" i="16"/>
  <c r="BC59" i="16"/>
  <c r="BE59" i="16"/>
  <c r="BF59" i="16"/>
  <c r="BG59" i="16"/>
  <c r="AU61" i="16"/>
  <c r="AU62" i="16" s="1"/>
  <c r="AU63" i="16" s="1"/>
  <c r="AW61" i="16"/>
  <c r="AW62" i="16" s="1"/>
  <c r="AW63" i="16" s="1"/>
  <c r="AZ61" i="16"/>
  <c r="AZ62" i="16" s="1"/>
  <c r="AZ63" i="16" s="1"/>
  <c r="BA61" i="16"/>
  <c r="BA62" i="16" s="1"/>
  <c r="BA63" i="16" s="1"/>
  <c r="BC61" i="16"/>
  <c r="BC62" i="16" s="1"/>
  <c r="BC63" i="16" s="1"/>
  <c r="BE61" i="16"/>
  <c r="BE62" i="16" s="1"/>
  <c r="BE63" i="16" s="1"/>
  <c r="BF61" i="16"/>
  <c r="BF62" i="16" s="1"/>
  <c r="BF63" i="16" s="1"/>
  <c r="BG61" i="16"/>
  <c r="BG62" i="16" s="1"/>
  <c r="BG63" i="16" s="1"/>
  <c r="BJ61" i="16"/>
  <c r="BJ62" i="16" s="1"/>
  <c r="BJ63" i="16" s="1"/>
  <c r="BK61" i="16"/>
  <c r="BK62" i="16" s="1"/>
  <c r="BK63" i="16" s="1"/>
  <c r="AM65" i="16"/>
  <c r="AU65" i="16"/>
  <c r="AW65" i="16"/>
  <c r="AZ65" i="16"/>
  <c r="BA65" i="16"/>
  <c r="BC65" i="16"/>
  <c r="BE65" i="16"/>
  <c r="BF65" i="16"/>
  <c r="BG65" i="16"/>
  <c r="BJ65" i="16"/>
  <c r="BK65" i="16"/>
  <c r="AX66" i="16"/>
  <c r="AX87" i="16" s="1"/>
  <c r="AY66" i="16"/>
  <c r="AY87" i="16" s="1"/>
  <c r="AZ66" i="16"/>
  <c r="AZ87" i="16" s="1"/>
  <c r="BA66" i="16"/>
  <c r="BA87" i="16" s="1"/>
  <c r="BB66" i="16"/>
  <c r="BB87" i="16" s="1"/>
  <c r="BC66" i="16"/>
  <c r="BC87" i="16" s="1"/>
  <c r="BD66" i="16"/>
  <c r="BD87" i="16" s="1"/>
  <c r="BE66" i="16"/>
  <c r="BE87" i="16" s="1"/>
  <c r="BF66" i="16"/>
  <c r="BF87" i="16" s="1"/>
  <c r="BG66" i="16"/>
  <c r="BG87" i="16" s="1"/>
  <c r="BI66" i="16"/>
  <c r="BI87" i="16" s="1"/>
  <c r="BK66" i="16"/>
  <c r="BK87" i="16" s="1"/>
  <c r="BL66" i="16"/>
  <c r="BL87" i="16" s="1"/>
  <c r="BM66" i="16"/>
  <c r="BM87" i="16" s="1"/>
  <c r="BN66" i="16"/>
  <c r="BN87" i="16" s="1"/>
  <c r="BO66" i="16"/>
  <c r="BO87" i="16" s="1"/>
  <c r="BP66" i="16"/>
  <c r="BP87" i="16" s="1"/>
  <c r="BQ66" i="16"/>
  <c r="BQ87" i="16" s="1"/>
  <c r="AB67" i="16"/>
  <c r="AC67" i="16"/>
  <c r="AD67" i="16"/>
  <c r="AE67" i="16"/>
  <c r="AF67" i="16"/>
  <c r="AG67" i="16"/>
  <c r="AH67" i="16"/>
  <c r="AI67" i="16"/>
  <c r="AK67" i="16"/>
  <c r="AL67" i="16"/>
  <c r="AN67" i="16"/>
  <c r="AO67" i="16"/>
  <c r="AP67" i="16"/>
  <c r="AQ67" i="16"/>
  <c r="AS67" i="16"/>
  <c r="AT67" i="16"/>
  <c r="AU67" i="16"/>
  <c r="AW67" i="16"/>
  <c r="AX67" i="16"/>
  <c r="AY67" i="16"/>
  <c r="AZ67" i="16"/>
  <c r="BA67" i="16"/>
  <c r="BB67" i="16"/>
  <c r="BC67" i="16"/>
  <c r="BD67" i="16"/>
  <c r="BE67" i="16"/>
  <c r="BF67" i="16"/>
  <c r="BK67" i="16"/>
  <c r="CB75" i="16"/>
  <c r="CB87" i="16" s="1"/>
  <c r="BL83" i="16"/>
  <c r="BM83" i="16"/>
  <c r="BN83" i="16"/>
  <c r="BO83" i="16"/>
  <c r="BP83" i="16"/>
  <c r="BQ83" i="16"/>
  <c r="BS83" i="16"/>
  <c r="BU83" i="16"/>
  <c r="AB84" i="16"/>
  <c r="AB71" i="16" s="1"/>
  <c r="AB57" i="16" s="1"/>
  <c r="AC84" i="16"/>
  <c r="AC71" i="16" s="1"/>
  <c r="AC57" i="16" s="1"/>
  <c r="AC64" i="16" s="1"/>
  <c r="AC66" i="16" s="1"/>
  <c r="AC63" i="16" s="1"/>
  <c r="AD84" i="16"/>
  <c r="AD71" i="16" s="1"/>
  <c r="AD63" i="16" s="1"/>
  <c r="AE84" i="16"/>
  <c r="AE71" i="16" s="1"/>
  <c r="AF84" i="16"/>
  <c r="AF71" i="16" s="1"/>
  <c r="AF57" i="16" s="1"/>
  <c r="AF50" i="16" s="1"/>
  <c r="AF48" i="16" s="1"/>
  <c r="AF45" i="16" s="1"/>
  <c r="AG84" i="16"/>
  <c r="AG71" i="16" s="1"/>
  <c r="AG57" i="16" s="1"/>
  <c r="AH84" i="16"/>
  <c r="AH71" i="16" s="1"/>
  <c r="AH63" i="16" s="1"/>
  <c r="AI84" i="16"/>
  <c r="AI71" i="16" s="1"/>
  <c r="AI57" i="16" s="1"/>
  <c r="AK84" i="16"/>
  <c r="AK71" i="16" s="1"/>
  <c r="AL84" i="16"/>
  <c r="AL71" i="16" s="1"/>
  <c r="AL63" i="16" s="1"/>
  <c r="AM84" i="16"/>
  <c r="AN84" i="16"/>
  <c r="AN71" i="16" s="1"/>
  <c r="AO84" i="16"/>
  <c r="AO71" i="16" s="1"/>
  <c r="AO57" i="16" s="1"/>
  <c r="AO61" i="16" s="1"/>
  <c r="AO62" i="16" s="1"/>
  <c r="AO63" i="16" s="1"/>
  <c r="AP84" i="16"/>
  <c r="AP71" i="16" s="1"/>
  <c r="AP57" i="16" s="1"/>
  <c r="AQ84" i="16"/>
  <c r="AQ71" i="16" s="1"/>
  <c r="AQ57" i="16" s="1"/>
  <c r="AS84" i="16"/>
  <c r="AS71" i="16" s="1"/>
  <c r="AS57" i="16" s="1"/>
  <c r="AT84" i="16"/>
  <c r="AT71" i="16" s="1"/>
  <c r="AT57" i="16" s="1"/>
  <c r="AT59" i="16" s="1"/>
  <c r="AU84" i="16"/>
  <c r="AU71" i="16" s="1"/>
  <c r="AV84" i="16"/>
  <c r="AW84" i="16"/>
  <c r="AW71" i="16" s="1"/>
  <c r="AX84" i="16"/>
  <c r="AX71" i="16" s="1"/>
  <c r="AX57" i="16" s="1"/>
  <c r="AX50" i="16" s="1"/>
  <c r="AX48" i="16" s="1"/>
  <c r="AX45" i="16" s="1"/>
  <c r="AY84" i="16"/>
  <c r="AY71" i="16" s="1"/>
  <c r="AY57" i="16" s="1"/>
  <c r="AY58" i="16" s="1"/>
  <c r="AZ84" i="16"/>
  <c r="AZ71" i="16" s="1"/>
  <c r="BA84" i="16"/>
  <c r="BA71" i="16" s="1"/>
  <c r="BB84" i="16"/>
  <c r="BB71" i="16" s="1"/>
  <c r="BB57" i="16" s="1"/>
  <c r="BC84" i="16"/>
  <c r="BC71" i="16" s="1"/>
  <c r="BD84" i="16"/>
  <c r="BD83" i="16" s="1"/>
  <c r="BE84" i="16"/>
  <c r="BE71" i="16" s="1"/>
  <c r="BF84" i="16"/>
  <c r="BF71" i="16" s="1"/>
  <c r="BG84" i="16"/>
  <c r="BG83" i="16" s="1"/>
  <c r="BI84" i="16"/>
  <c r="BJ84" i="16"/>
  <c r="BK84" i="16"/>
  <c r="BQ84" i="16"/>
  <c r="BX84" i="16"/>
  <c r="BY84" i="16"/>
  <c r="BZ84" i="16"/>
  <c r="CA84" i="16"/>
  <c r="CB84" i="16"/>
  <c r="CC84" i="16"/>
  <c r="CD84" i="16"/>
  <c r="CE84" i="16"/>
  <c r="CG84" i="16"/>
  <c r="CG60" i="16" s="1"/>
  <c r="CH84" i="16"/>
  <c r="CH81" i="16" s="1"/>
  <c r="CI84" i="16"/>
  <c r="CJ84" i="16"/>
  <c r="CK84" i="16"/>
  <c r="CK16" i="16" s="1"/>
  <c r="CK17" i="16" s="1"/>
  <c r="CL84" i="16"/>
  <c r="CL81" i="16" s="1"/>
  <c r="CL80" i="16" s="1"/>
  <c r="CL79" i="16" s="1"/>
  <c r="CL78" i="16" s="1"/>
  <c r="CL73" i="16" s="1"/>
  <c r="CL72" i="16" s="1"/>
  <c r="CL71" i="16" s="1"/>
  <c r="CL70" i="16" s="1"/>
  <c r="CL69" i="16" s="1"/>
  <c r="CL68" i="16" s="1"/>
  <c r="CL57" i="16" s="1"/>
  <c r="CM84" i="16"/>
  <c r="CN84" i="16"/>
  <c r="CN81" i="16" s="1"/>
  <c r="CN80" i="16" s="1"/>
  <c r="CN79" i="16" s="1"/>
  <c r="CN78" i="16" s="1"/>
  <c r="CN73" i="16" s="1"/>
  <c r="CN72" i="16" s="1"/>
  <c r="CN71" i="16" s="1"/>
  <c r="CN70" i="16" s="1"/>
  <c r="CN69" i="16" s="1"/>
  <c r="CN68" i="16" s="1"/>
  <c r="CO84" i="16"/>
  <c r="CO16" i="16" s="1"/>
  <c r="CO17" i="16" s="1"/>
  <c r="CP84" i="16"/>
  <c r="CP81" i="16" s="1"/>
  <c r="CP80" i="16" s="1"/>
  <c r="CP79" i="16" s="1"/>
  <c r="CP78" i="16" s="1"/>
  <c r="CP73" i="16" s="1"/>
  <c r="CP72" i="16" s="1"/>
  <c r="CP71" i="16" s="1"/>
  <c r="CP70" i="16" s="1"/>
  <c r="CP69" i="16" s="1"/>
  <c r="CP68" i="16" s="1"/>
  <c r="CQ84" i="16"/>
  <c r="CQ81" i="16" s="1"/>
  <c r="CS84" i="16"/>
  <c r="CS81" i="16" s="1"/>
  <c r="CT84" i="16"/>
  <c r="CT16" i="16" s="1"/>
  <c r="CT17" i="16" s="1"/>
  <c r="CU84" i="16"/>
  <c r="CU81" i="16" s="1"/>
  <c r="CV84" i="16"/>
  <c r="CV16" i="16" s="1"/>
  <c r="CV17" i="16" s="1"/>
  <c r="CW84" i="16"/>
  <c r="CX84" i="16"/>
  <c r="CY84" i="16"/>
  <c r="CY16" i="16" s="1"/>
  <c r="CY17" i="16" s="1"/>
  <c r="CZ84" i="16"/>
  <c r="CZ81" i="16" s="1"/>
  <c r="DA84" i="16"/>
  <c r="DA16" i="16" s="1"/>
  <c r="DA17" i="16" s="1"/>
  <c r="DB84" i="16"/>
  <c r="DB81" i="16" s="1"/>
  <c r="DD84" i="16"/>
  <c r="DD81" i="16" s="1"/>
  <c r="DF84" i="16"/>
  <c r="DF81" i="16" s="1"/>
  <c r="DG84" i="16"/>
  <c r="DG81" i="16" s="1"/>
  <c r="DH84" i="16"/>
  <c r="DH81" i="16" s="1"/>
  <c r="DH83" i="16" s="1"/>
  <c r="DI84" i="16"/>
  <c r="DI81" i="16" s="1"/>
  <c r="DK84" i="16"/>
  <c r="DK81" i="16" s="1"/>
  <c r="DL84" i="16"/>
  <c r="DM84" i="16"/>
  <c r="DN84" i="16"/>
  <c r="AB86" i="16"/>
  <c r="AC86" i="16"/>
  <c r="AD86" i="16"/>
  <c r="AE86" i="16"/>
  <c r="AF86" i="16"/>
  <c r="AG86" i="16"/>
  <c r="AH86" i="16"/>
  <c r="AI86" i="16"/>
  <c r="AK86" i="16"/>
  <c r="AL86" i="16"/>
  <c r="AM86" i="16"/>
  <c r="AN86" i="16"/>
  <c r="AO86" i="16"/>
  <c r="AP86" i="16"/>
  <c r="AQ86" i="16"/>
  <c r="AR86" i="16"/>
  <c r="AS86" i="16"/>
  <c r="AT86" i="16"/>
  <c r="AU86" i="16"/>
  <c r="AV86" i="16"/>
  <c r="AX86" i="16"/>
  <c r="AY86" i="16"/>
  <c r="AZ86" i="16"/>
  <c r="BA86" i="16"/>
  <c r="BB86" i="16"/>
  <c r="BC86" i="16"/>
  <c r="BD86" i="16"/>
  <c r="BE86" i="16"/>
  <c r="BF86" i="16"/>
  <c r="BG86" i="16"/>
  <c r="AD87" i="16"/>
  <c r="AK87" i="16"/>
  <c r="AN87" i="16"/>
  <c r="AO87" i="16"/>
  <c r="AP87" i="16"/>
  <c r="AQ87" i="16"/>
  <c r="AR87" i="16"/>
  <c r="AS87" i="16"/>
  <c r="AT87" i="16"/>
  <c r="AU87" i="16"/>
  <c r="AW87" i="16"/>
  <c r="BJ87" i="16"/>
  <c r="BU87" i="16"/>
  <c r="CA87" i="16"/>
  <c r="BL88" i="16"/>
  <c r="BL84" i="16" s="1"/>
  <c r="BM88" i="16"/>
  <c r="BM84" i="16" s="1"/>
  <c r="BN88" i="16"/>
  <c r="BN84" i="16" s="1"/>
  <c r="BO88" i="16"/>
  <c r="BO84" i="16" s="1"/>
  <c r="BP88" i="16"/>
  <c r="BP84" i="16" s="1"/>
  <c r="BR88" i="16"/>
  <c r="BR84" i="16" s="1"/>
  <c r="BR81" i="16" s="1"/>
  <c r="BR83" i="16" s="1"/>
  <c r="BS88" i="16"/>
  <c r="BS84" i="16" s="1"/>
  <c r="BT88" i="16"/>
  <c r="BU88" i="16"/>
  <c r="BU84" i="16" s="1"/>
  <c r="BV88" i="16"/>
  <c r="BV84" i="16" s="1"/>
  <c r="BW88" i="16"/>
  <c r="BW84" i="16" s="1"/>
  <c r="CF88" i="16"/>
  <c r="AB112" i="16"/>
  <c r="AB117" i="16" s="1"/>
  <c r="AC112" i="16"/>
  <c r="AD112" i="16"/>
  <c r="AD111" i="16" s="1"/>
  <c r="AD129" i="16" s="1"/>
  <c r="AD128" i="16" s="1"/>
  <c r="AE112" i="16"/>
  <c r="AE117" i="16" s="1"/>
  <c r="AE113" i="16" s="1"/>
  <c r="AF112" i="16"/>
  <c r="AF117" i="16" s="1"/>
  <c r="AG112" i="16"/>
  <c r="AG117" i="16" s="1"/>
  <c r="AG113" i="16" s="1"/>
  <c r="AH112" i="16"/>
  <c r="AH117" i="16" s="1"/>
  <c r="AH118" i="16" s="1"/>
  <c r="AM112" i="16"/>
  <c r="AM117" i="16" s="1"/>
  <c r="AM114" i="16" s="1"/>
  <c r="AN112" i="16"/>
  <c r="AN117" i="16" s="1"/>
  <c r="AO112" i="16"/>
  <c r="AO117" i="16" s="1"/>
  <c r="AP112" i="16"/>
  <c r="AP117" i="16" s="1"/>
  <c r="AQ112" i="16"/>
  <c r="AQ117" i="16" s="1"/>
  <c r="AQ120" i="16" s="1"/>
  <c r="AQ124" i="16" s="1"/>
  <c r="AQ121" i="16" s="1"/>
  <c r="AR112" i="16"/>
  <c r="AR117" i="16" s="1"/>
  <c r="AR120" i="16" s="1"/>
  <c r="AR124" i="16" s="1"/>
  <c r="AR121" i="16" s="1"/>
  <c r="AS112" i="16"/>
  <c r="AS117" i="16" s="1"/>
  <c r="AT112" i="16"/>
  <c r="AT117" i="16" s="1"/>
  <c r="AT114" i="16" s="1"/>
  <c r="AU112" i="16"/>
  <c r="AU117" i="16" s="1"/>
  <c r="AV112" i="16"/>
  <c r="AX112" i="16"/>
  <c r="AX117" i="16" s="1"/>
  <c r="AY112" i="16"/>
  <c r="AY117" i="16" s="1"/>
  <c r="AZ112" i="16"/>
  <c r="AZ117" i="16" s="1"/>
  <c r="AZ114" i="16" s="1"/>
  <c r="BA112" i="16"/>
  <c r="BA117" i="16" s="1"/>
  <c r="BB112" i="16"/>
  <c r="BB117" i="16" s="1"/>
  <c r="BB114" i="16" s="1"/>
  <c r="BC112" i="16"/>
  <c r="BC117" i="16" s="1"/>
  <c r="BD112" i="16"/>
  <c r="BD117" i="16" s="1"/>
  <c r="BD113" i="16" s="1"/>
  <c r="BE112" i="16"/>
  <c r="BE117" i="16" s="1"/>
  <c r="BF112" i="16"/>
  <c r="BF117" i="16" s="1"/>
  <c r="BH112" i="16"/>
  <c r="BH117" i="16" s="1"/>
  <c r="BH120" i="16" s="1"/>
  <c r="BJ112" i="16"/>
  <c r="BJ117" i="16" s="1"/>
  <c r="BJ114" i="16" s="1"/>
  <c r="BK112" i="16"/>
  <c r="BL112" i="16"/>
  <c r="BL117" i="16" s="1"/>
  <c r="BL120" i="16" s="1"/>
  <c r="BM112" i="16"/>
  <c r="BM117" i="16" s="1"/>
  <c r="BM113" i="16" s="1"/>
  <c r="BN112" i="16"/>
  <c r="BN117" i="16" s="1"/>
  <c r="BO112" i="16"/>
  <c r="BO117" i="16" s="1"/>
  <c r="BP112" i="16"/>
  <c r="BP117" i="16" s="1"/>
  <c r="BP124" i="16" s="1"/>
  <c r="BP126" i="16" s="1"/>
  <c r="CB122" i="16" s="1"/>
  <c r="BQ112" i="16"/>
  <c r="BQ117" i="16" s="1"/>
  <c r="BQ113" i="16" s="1"/>
  <c r="BR112" i="16"/>
  <c r="BR117" i="16" s="1"/>
  <c r="AV113" i="16"/>
  <c r="BK113" i="16"/>
  <c r="BK114" i="16"/>
  <c r="AI117" i="16"/>
  <c r="AI113" i="16" s="1"/>
  <c r="AK117" i="16"/>
  <c r="AL117" i="16"/>
  <c r="BI117" i="16"/>
  <c r="BI113" i="16" s="1"/>
  <c r="BT117" i="16"/>
  <c r="BT120" i="16" s="1"/>
  <c r="BU117" i="16"/>
  <c r="BV117" i="16"/>
  <c r="BV120" i="16" s="1"/>
  <c r="BW117" i="16"/>
  <c r="BW124" i="16" s="1"/>
  <c r="BX117" i="16"/>
  <c r="BX120" i="16" s="1"/>
  <c r="BY117" i="16"/>
  <c r="BY114" i="16" s="1"/>
  <c r="BZ117" i="16"/>
  <c r="BZ119" i="16" s="1"/>
  <c r="CA117" i="16"/>
  <c r="CA120" i="16" s="1"/>
  <c r="CB117" i="16"/>
  <c r="CB124" i="16" s="1"/>
  <c r="CB126" i="16" s="1"/>
  <c r="CN122" i="16" s="1"/>
  <c r="CC117" i="16"/>
  <c r="CC119" i="16" s="1"/>
  <c r="CD117" i="16"/>
  <c r="CD124" i="16" s="1"/>
  <c r="CF117" i="16"/>
  <c r="CF120" i="16" s="1"/>
  <c r="CG117" i="16"/>
  <c r="CG119" i="16" s="1"/>
  <c r="CH117" i="16"/>
  <c r="CI117" i="16"/>
  <c r="CI114" i="16" s="1"/>
  <c r="CJ117" i="16"/>
  <c r="CJ124" i="16" s="1"/>
  <c r="CK117" i="16"/>
  <c r="CK120" i="16" s="1"/>
  <c r="CL117" i="16"/>
  <c r="CL113" i="16" s="1"/>
  <c r="CM117" i="16"/>
  <c r="CN117" i="16"/>
  <c r="CN119" i="16" s="1"/>
  <c r="CO117" i="16"/>
  <c r="CO124" i="16" s="1"/>
  <c r="CP117" i="16"/>
  <c r="CR117" i="16"/>
  <c r="CR124" i="16" s="1"/>
  <c r="CR121" i="16" s="1"/>
  <c r="CS117" i="16"/>
  <c r="CS120" i="16" s="1"/>
  <c r="CT117" i="16"/>
  <c r="CV117" i="16"/>
  <c r="CW117" i="16"/>
  <c r="CW119" i="16" s="1"/>
  <c r="CY117" i="16"/>
  <c r="CY113" i="16" s="1"/>
  <c r="CZ117" i="16"/>
  <c r="CZ124" i="16" s="1"/>
  <c r="CZ126" i="16" s="1"/>
  <c r="DA117" i="16"/>
  <c r="DB117" i="16"/>
  <c r="DB114" i="16" s="1"/>
  <c r="DD117" i="16"/>
  <c r="DF117" i="16"/>
  <c r="DF120" i="16" s="1"/>
  <c r="DG117" i="16"/>
  <c r="DH117" i="16"/>
  <c r="DI117" i="16"/>
  <c r="DI124" i="16" s="1"/>
  <c r="DI121" i="16" s="1"/>
  <c r="DK117" i="16"/>
  <c r="DK120" i="16" s="1"/>
  <c r="DM117" i="16"/>
  <c r="DN117" i="16"/>
  <c r="DO117" i="16"/>
  <c r="DO119" i="16" s="1"/>
  <c r="AV119" i="16"/>
  <c r="AW119" i="16"/>
  <c r="BK119" i="16"/>
  <c r="BK120" i="16"/>
  <c r="AM121" i="16"/>
  <c r="AN121" i="16"/>
  <c r="AO121" i="16"/>
  <c r="AT121" i="16"/>
  <c r="AX121" i="16"/>
  <c r="AY121" i="16"/>
  <c r="AZ121" i="16"/>
  <c r="BA121" i="16"/>
  <c r="BH121" i="16"/>
  <c r="BI121" i="16"/>
  <c r="BJ121" i="16"/>
  <c r="BS121" i="16"/>
  <c r="CE121" i="16"/>
  <c r="CQ121" i="16"/>
  <c r="AV122" i="16"/>
  <c r="AW122" i="16"/>
  <c r="AX122" i="16"/>
  <c r="AY122" i="16"/>
  <c r="AZ122" i="16"/>
  <c r="BA122" i="16"/>
  <c r="BC122" i="16"/>
  <c r="BH122" i="16"/>
  <c r="BI122" i="16"/>
  <c r="BJ122" i="16"/>
  <c r="BK122" i="16"/>
  <c r="BL122" i="16"/>
  <c r="BT122" i="16"/>
  <c r="BU122" i="16"/>
  <c r="BV122" i="16"/>
  <c r="DF122" i="16"/>
  <c r="DN122" i="16"/>
  <c r="DO122" i="16"/>
  <c r="AB124" i="16"/>
  <c r="AB121" i="16" s="1"/>
  <c r="AC124" i="16"/>
  <c r="AC121" i="16" s="1"/>
  <c r="AD124" i="16"/>
  <c r="AD121" i="16" s="1"/>
  <c r="AE124" i="16"/>
  <c r="AE121" i="16" s="1"/>
  <c r="AF124" i="16"/>
  <c r="AF121" i="16" s="1"/>
  <c r="AG124" i="16"/>
  <c r="AG121" i="16" s="1"/>
  <c r="AH124" i="16"/>
  <c r="AH121" i="16" s="1"/>
  <c r="AI124" i="16"/>
  <c r="AI121" i="16" s="1"/>
  <c r="AK124" i="16"/>
  <c r="AK121" i="16" s="1"/>
  <c r="AL124" i="16"/>
  <c r="AL121" i="16" s="1"/>
  <c r="DB125" i="16"/>
  <c r="DH125" i="16"/>
  <c r="AT126" i="16"/>
  <c r="BF122" i="16" s="1"/>
  <c r="BA126" i="16"/>
  <c r="BM122" i="16" s="1"/>
  <c r="AF129" i="16"/>
  <c r="AF128" i="16" s="1"/>
  <c r="AG129" i="16"/>
  <c r="AG128" i="16" s="1"/>
  <c r="AH129" i="16"/>
  <c r="AH128" i="16" s="1"/>
  <c r="AI129" i="16"/>
  <c r="AI128" i="16" s="1"/>
  <c r="AK129" i="16"/>
  <c r="AK128" i="16" s="1"/>
  <c r="AL129" i="16"/>
  <c r="AL128" i="16" s="1"/>
  <c r="AN129" i="16"/>
  <c r="AO129" i="16"/>
  <c r="AP129" i="16"/>
  <c r="AQ129" i="16"/>
  <c r="AR129" i="16"/>
  <c r="AS129" i="16"/>
  <c r="AT129" i="16"/>
  <c r="AX129" i="16"/>
  <c r="AX130" i="16" s="1"/>
  <c r="AY129" i="16"/>
  <c r="AY130" i="16" s="1"/>
  <c r="AZ129" i="16"/>
  <c r="AZ130" i="16" s="1"/>
  <c r="BA129" i="16"/>
  <c r="BA130" i="16" s="1"/>
  <c r="BB129" i="16"/>
  <c r="BB130" i="16" s="1"/>
  <c r="BC129" i="16"/>
  <c r="BC130" i="16" s="1"/>
  <c r="BD129" i="16"/>
  <c r="BD130" i="16" s="1"/>
  <c r="BE129" i="16"/>
  <c r="BE130" i="16" s="1"/>
  <c r="BF129" i="16"/>
  <c r="BF130" i="16" s="1"/>
  <c r="BH129" i="16"/>
  <c r="BH130" i="16" s="1"/>
  <c r="BI129" i="16"/>
  <c r="BI130" i="16" s="1"/>
  <c r="BJ129" i="16"/>
  <c r="BJ130" i="16" s="1"/>
  <c r="BK129" i="16"/>
  <c r="BK130" i="16" s="1"/>
  <c r="BL129" i="16"/>
  <c r="BL130" i="16" s="1"/>
  <c r="BM129" i="16"/>
  <c r="BM130" i="16" s="1"/>
  <c r="BN129" i="16"/>
  <c r="BN130" i="16" s="1"/>
  <c r="BO129" i="16"/>
  <c r="BO132" i="16" s="1"/>
  <c r="BP129" i="16"/>
  <c r="BQ129" i="16"/>
  <c r="BR129" i="16"/>
  <c r="BR130" i="16" s="1"/>
  <c r="BS129" i="16"/>
  <c r="BS131" i="16" s="1"/>
  <c r="BT129" i="16"/>
  <c r="BT132" i="16" s="1"/>
  <c r="BU129" i="16"/>
  <c r="BV129" i="16"/>
  <c r="BV130" i="16" s="1"/>
  <c r="BW129" i="16"/>
  <c r="BW130" i="16" s="1"/>
  <c r="BX129" i="16"/>
  <c r="BY129" i="16"/>
  <c r="BZ129" i="16"/>
  <c r="BZ130" i="16" s="1"/>
  <c r="CA129" i="16"/>
  <c r="CA131" i="16" s="1"/>
  <c r="CB129" i="16"/>
  <c r="CC129" i="16"/>
  <c r="CD129" i="16"/>
  <c r="CD130" i="16" s="1"/>
  <c r="CE129" i="16"/>
  <c r="CE130" i="16" s="1"/>
  <c r="CF129" i="16"/>
  <c r="CG129" i="16"/>
  <c r="CH129" i="16"/>
  <c r="CH130" i="16" s="1"/>
  <c r="CI129" i="16"/>
  <c r="CI245" i="16" s="1"/>
  <c r="CI246" i="16" s="1"/>
  <c r="CJ129" i="16"/>
  <c r="CK129" i="16"/>
  <c r="CK131" i="16" s="1"/>
  <c r="CL129" i="16"/>
  <c r="CL131" i="16" s="1"/>
  <c r="CM129" i="16"/>
  <c r="CM245" i="16" s="1"/>
  <c r="CM246" i="16" s="1"/>
  <c r="CN129" i="16"/>
  <c r="CN130" i="16" s="1"/>
  <c r="CO129" i="16"/>
  <c r="CP129" i="16"/>
  <c r="CQ129" i="16"/>
  <c r="CR129" i="16"/>
  <c r="CR245" i="16" s="1"/>
  <c r="CR246" i="16" s="1"/>
  <c r="CS129" i="16"/>
  <c r="CT129" i="16"/>
  <c r="CT245" i="16" s="1"/>
  <c r="CT246" i="16" s="1"/>
  <c r="CV129" i="16"/>
  <c r="CV131" i="16" s="1"/>
  <c r="CV132" i="16" s="1"/>
  <c r="CW129" i="16"/>
  <c r="CY129" i="16"/>
  <c r="CZ129" i="16"/>
  <c r="CZ130" i="16" s="1"/>
  <c r="DA129" i="16"/>
  <c r="DA245" i="16" s="1"/>
  <c r="DA246" i="16" s="1"/>
  <c r="DB129" i="16"/>
  <c r="DD129" i="16"/>
  <c r="DF129" i="16"/>
  <c r="DF131" i="16" s="1"/>
  <c r="DG129" i="16"/>
  <c r="DG130" i="16" s="1"/>
  <c r="DH129" i="16"/>
  <c r="DI129" i="16"/>
  <c r="DI130" i="16" s="1"/>
  <c r="DK129" i="16"/>
  <c r="DM129" i="16"/>
  <c r="DM131" i="16" s="1"/>
  <c r="DN129" i="16"/>
  <c r="DO131" i="16"/>
  <c r="AV130" i="16"/>
  <c r="AW130" i="16"/>
  <c r="AB133" i="16"/>
  <c r="AB135" i="16" s="1"/>
  <c r="AB140" i="16" s="1"/>
  <c r="AC133" i="16"/>
  <c r="AE133" i="16"/>
  <c r="AE135" i="16" s="1"/>
  <c r="AF133" i="16"/>
  <c r="AF135" i="16" s="1"/>
  <c r="AF140" i="16" s="1"/>
  <c r="AF136" i="16" s="1"/>
  <c r="AG133" i="16"/>
  <c r="AG135" i="16" s="1"/>
  <c r="AG140" i="16" s="1"/>
  <c r="AH133" i="16"/>
  <c r="AH135" i="16" s="1"/>
  <c r="AH140" i="16" s="1"/>
  <c r="AH141" i="16" s="1"/>
  <c r="AH152" i="16" s="1"/>
  <c r="AH153" i="16" s="1"/>
  <c r="AH154" i="16" s="1"/>
  <c r="AH155" i="16" s="1"/>
  <c r="AK133" i="16"/>
  <c r="AK135" i="16" s="1"/>
  <c r="AK140" i="16" s="1"/>
  <c r="AL133" i="16"/>
  <c r="AL135" i="16" s="1"/>
  <c r="AL140" i="16" s="1"/>
  <c r="AN133" i="16"/>
  <c r="AO133" i="16"/>
  <c r="AQ133" i="16"/>
  <c r="AY133" i="16"/>
  <c r="AZ133" i="16"/>
  <c r="DA133" i="16"/>
  <c r="DA135" i="16" s="1"/>
  <c r="DA140" i="16" s="1"/>
  <c r="AN135" i="16"/>
  <c r="AX135" i="16"/>
  <c r="AX140" i="16" s="1"/>
  <c r="BI135" i="16"/>
  <c r="BK135" i="16"/>
  <c r="BK133" i="16" s="1"/>
  <c r="BK126" i="16" s="1"/>
  <c r="BK124" i="16" s="1"/>
  <c r="AC136" i="16"/>
  <c r="AD136" i="16"/>
  <c r="AE136" i="16"/>
  <c r="AN136" i="16"/>
  <c r="AO136" i="16"/>
  <c r="AT136" i="16"/>
  <c r="AY136" i="16"/>
  <c r="BA136" i="16"/>
  <c r="BE136" i="16"/>
  <c r="BI136" i="16"/>
  <c r="BJ136" i="16"/>
  <c r="BK136" i="16"/>
  <c r="AC137" i="16"/>
  <c r="AD137" i="16"/>
  <c r="AE137" i="16"/>
  <c r="AN137" i="16"/>
  <c r="AO137" i="16"/>
  <c r="AT137" i="16"/>
  <c r="AY137" i="16"/>
  <c r="BA137" i="16"/>
  <c r="BE137" i="16"/>
  <c r="BI137" i="16"/>
  <c r="BJ137" i="16"/>
  <c r="BK137" i="16"/>
  <c r="AM140" i="16"/>
  <c r="AM136" i="16" s="1"/>
  <c r="AQ140" i="16"/>
  <c r="AQ137" i="16" s="1"/>
  <c r="AZ140" i="16"/>
  <c r="AZ141" i="16" s="1"/>
  <c r="BH140" i="16"/>
  <c r="BH137" i="16" s="1"/>
  <c r="AD141" i="16"/>
  <c r="AE141" i="16"/>
  <c r="BA141" i="16"/>
  <c r="BI141" i="16"/>
  <c r="BI152" i="16" s="1"/>
  <c r="BI145" i="16" s="1"/>
  <c r="BJ141" i="16"/>
  <c r="BJ152" i="16" s="1"/>
  <c r="BK141" i="16"/>
  <c r="BK152" i="16" s="1"/>
  <c r="BK145" i="16" s="1"/>
  <c r="BK144" i="16" s="1"/>
  <c r="BK142" i="16" s="1"/>
  <c r="AC143" i="16"/>
  <c r="AI143" i="16"/>
  <c r="AZ143" i="16"/>
  <c r="AI144" i="16"/>
  <c r="AI142" i="16" s="1"/>
  <c r="AZ144" i="16"/>
  <c r="AZ142" i="16" s="1"/>
  <c r="BQ144" i="16"/>
  <c r="BQ142" i="16" s="1"/>
  <c r="BX144" i="16"/>
  <c r="BX142" i="16" s="1"/>
  <c r="AD145" i="16"/>
  <c r="AD144" i="16" s="1"/>
  <c r="AD142" i="16" s="1"/>
  <c r="AE145" i="16"/>
  <c r="AE143" i="16" s="1"/>
  <c r="AN145" i="16"/>
  <c r="AN143" i="16" s="1"/>
  <c r="AS145" i="16"/>
  <c r="AS143" i="16" s="1"/>
  <c r="AZ146" i="16"/>
  <c r="BI147" i="16"/>
  <c r="BL147" i="16"/>
  <c r="AB149" i="16"/>
  <c r="AF149" i="16"/>
  <c r="AI149" i="16"/>
  <c r="AO149" i="16"/>
  <c r="BA149" i="16"/>
  <c r="BE149" i="16"/>
  <c r="BE148" i="16" s="1"/>
  <c r="BE146" i="16" s="1"/>
  <c r="BF149" i="16"/>
  <c r="BF148" i="16" s="1"/>
  <c r="BF146" i="16" s="1"/>
  <c r="BH149" i="16"/>
  <c r="BI149" i="16"/>
  <c r="BJ149" i="16"/>
  <c r="BJ148" i="16" s="1"/>
  <c r="BJ146" i="16" s="1"/>
  <c r="BK149" i="16"/>
  <c r="BK148" i="16" s="1"/>
  <c r="BL149" i="16"/>
  <c r="BL150" i="16"/>
  <c r="AC151" i="16"/>
  <c r="AE151" i="16"/>
  <c r="AN151" i="16"/>
  <c r="AS151" i="16"/>
  <c r="AO152" i="16"/>
  <c r="AT152" i="16"/>
  <c r="AT145" i="16" s="1"/>
  <c r="AY152" i="16"/>
  <c r="AY151" i="16" s="1"/>
  <c r="BE152" i="16"/>
  <c r="BE145" i="16" s="1"/>
  <c r="BE143" i="16" s="1"/>
  <c r="AN153" i="16"/>
  <c r="AN154" i="16" s="1"/>
  <c r="AS153" i="16"/>
  <c r="AS154" i="16" s="1"/>
  <c r="AS155" i="16" s="1"/>
  <c r="BX154" i="16"/>
  <c r="BX149" i="16" s="1"/>
  <c r="BX148" i="16" s="1"/>
  <c r="AB155" i="16"/>
  <c r="AC155" i="16"/>
  <c r="AD155" i="16"/>
  <c r="AE155" i="16"/>
  <c r="AF155" i="16"/>
  <c r="AI155" i="16"/>
  <c r="AO155" i="16"/>
  <c r="AW155" i="16"/>
  <c r="AZ155" i="16"/>
  <c r="BA155" i="16"/>
  <c r="BE155" i="16"/>
  <c r="BF155" i="16"/>
  <c r="BH155" i="16"/>
  <c r="BI155" i="16"/>
  <c r="BJ155" i="16"/>
  <c r="BK155" i="16"/>
  <c r="BL155" i="16"/>
  <c r="AB167" i="16"/>
  <c r="AD167" i="16"/>
  <c r="AE167" i="16"/>
  <c r="AF167" i="16"/>
  <c r="AI167" i="16"/>
  <c r="AJ167" i="16"/>
  <c r="AO167" i="16"/>
  <c r="AZ167" i="16"/>
  <c r="BA167" i="16"/>
  <c r="BE167" i="16"/>
  <c r="BF167" i="16"/>
  <c r="BH167" i="16"/>
  <c r="BI167" i="16"/>
  <c r="BJ167" i="16"/>
  <c r="BK167" i="16"/>
  <c r="BL167" i="16"/>
  <c r="BL176" i="16" s="1"/>
  <c r="BS167" i="16"/>
  <c r="CE167" i="16"/>
  <c r="CQ167" i="16"/>
  <c r="AB170" i="16"/>
  <c r="AE170" i="16"/>
  <c r="AE177" i="16" s="1"/>
  <c r="AE180" i="16" s="1"/>
  <c r="AE183" i="16" s="1"/>
  <c r="AF170" i="16"/>
  <c r="AI170" i="16"/>
  <c r="AI169" i="16" s="1"/>
  <c r="AO170" i="16"/>
  <c r="AO177" i="16" s="1"/>
  <c r="AO173" i="16" s="1"/>
  <c r="AZ170" i="16"/>
  <c r="AZ169" i="16" s="1"/>
  <c r="BA170" i="16"/>
  <c r="BA169" i="16" s="1"/>
  <c r="BE170" i="16"/>
  <c r="BF170" i="16"/>
  <c r="BF169" i="16" s="1"/>
  <c r="BH170" i="16"/>
  <c r="BH172" i="16" s="1"/>
  <c r="BI170" i="16"/>
  <c r="BI177" i="16" s="1"/>
  <c r="BI173" i="16" s="1"/>
  <c r="BJ170" i="16"/>
  <c r="BJ169" i="16" s="1"/>
  <c r="BK170" i="16"/>
  <c r="BL170" i="16"/>
  <c r="BL169" i="16" s="1"/>
  <c r="AC172" i="16"/>
  <c r="AD172" i="16"/>
  <c r="AW172" i="16"/>
  <c r="AX172" i="16"/>
  <c r="AP173" i="16"/>
  <c r="AW173" i="16"/>
  <c r="AX173" i="16"/>
  <c r="BA173" i="16"/>
  <c r="AP175" i="16"/>
  <c r="AW175" i="16"/>
  <c r="AX175" i="16"/>
  <c r="BA175" i="16"/>
  <c r="AC177" i="16"/>
  <c r="AC173" i="16" s="1"/>
  <c r="AD179" i="16"/>
  <c r="AP179" i="16"/>
  <c r="AX179" i="16"/>
  <c r="BA179" i="16"/>
  <c r="AP180" i="16"/>
  <c r="AP183" i="16" s="1"/>
  <c r="BA180" i="16"/>
  <c r="BA183" i="16" s="1"/>
  <c r="AT183" i="16"/>
  <c r="AW183" i="16"/>
  <c r="AX183" i="16"/>
  <c r="AB184" i="16"/>
  <c r="AC184" i="16"/>
  <c r="AX184" i="16"/>
  <c r="AT191" i="16"/>
  <c r="AW191" i="16"/>
  <c r="AW193" i="16" s="1"/>
  <c r="AW195" i="16" s="1"/>
  <c r="AW184" i="16" s="1"/>
  <c r="AX191" i="16"/>
  <c r="AX188" i="16" s="1"/>
  <c r="AB197" i="16"/>
  <c r="AB215" i="16" s="1"/>
  <c r="AB214" i="16" s="1"/>
  <c r="AB210" i="16" s="1"/>
  <c r="AB211" i="16" s="1"/>
  <c r="AC197" i="16"/>
  <c r="AD197" i="16"/>
  <c r="AX197" i="16"/>
  <c r="BB197" i="16"/>
  <c r="CQ199" i="16"/>
  <c r="AB206" i="16"/>
  <c r="AC206" i="16"/>
  <c r="AD206" i="16"/>
  <c r="AE206" i="16"/>
  <c r="AF206" i="16"/>
  <c r="AG206" i="16"/>
  <c r="AH206" i="16"/>
  <c r="AI206" i="16"/>
  <c r="AK206" i="16"/>
  <c r="AL206" i="16"/>
  <c r="AM206" i="16"/>
  <c r="AN206" i="16"/>
  <c r="AO206" i="16"/>
  <c r="AP206" i="16"/>
  <c r="AQ206" i="16"/>
  <c r="AR206" i="16"/>
  <c r="AS206" i="16"/>
  <c r="AT206" i="16"/>
  <c r="AW206" i="16"/>
  <c r="AX206" i="16"/>
  <c r="AY206" i="16"/>
  <c r="AZ206" i="16"/>
  <c r="BA206" i="16"/>
  <c r="BB206" i="16"/>
  <c r="BC206" i="16"/>
  <c r="BD206" i="16"/>
  <c r="BE206" i="16"/>
  <c r="BF206" i="16"/>
  <c r="BH206" i="16"/>
  <c r="BJ206" i="16"/>
  <c r="BK206" i="16"/>
  <c r="BS206" i="16"/>
  <c r="AB207" i="16"/>
  <c r="AC207" i="16"/>
  <c r="AD207" i="16"/>
  <c r="AE207" i="16"/>
  <c r="AF207" i="16"/>
  <c r="AG207" i="16"/>
  <c r="AH207" i="16"/>
  <c r="AI207" i="16"/>
  <c r="AK207" i="16"/>
  <c r="AL207" i="16"/>
  <c r="AM207" i="16"/>
  <c r="AN207" i="16"/>
  <c r="AO207" i="16"/>
  <c r="AP207" i="16"/>
  <c r="AQ207" i="16"/>
  <c r="AR207" i="16"/>
  <c r="AS207" i="16"/>
  <c r="AT207" i="16"/>
  <c r="AW207" i="16"/>
  <c r="AX207" i="16"/>
  <c r="AY207" i="16"/>
  <c r="AZ207" i="16"/>
  <c r="BA207" i="16"/>
  <c r="BB207" i="16"/>
  <c r="BD207" i="16"/>
  <c r="BE207" i="16"/>
  <c r="BH207" i="16"/>
  <c r="BJ207" i="16"/>
  <c r="BK207" i="16"/>
  <c r="BN207" i="16"/>
  <c r="BP207" i="16"/>
  <c r="BQ207" i="16"/>
  <c r="BS207" i="16"/>
  <c r="CJ207" i="16"/>
  <c r="CK207" i="16"/>
  <c r="CP207" i="16"/>
  <c r="CV207" i="16"/>
  <c r="CW207" i="16"/>
  <c r="AM210" i="16"/>
  <c r="AM211" i="16" s="1"/>
  <c r="BF211" i="16"/>
  <c r="E212" i="16"/>
  <c r="G212" i="16"/>
  <c r="J212" i="16"/>
  <c r="M212" i="16"/>
  <c r="O212" i="16"/>
  <c r="Q212" i="16"/>
  <c r="T212" i="16"/>
  <c r="R213" i="16"/>
  <c r="S213" i="16"/>
  <c r="Z213" i="16"/>
  <c r="AA213" i="16"/>
  <c r="AC213" i="16"/>
  <c r="AD213" i="16"/>
  <c r="AM213" i="16"/>
  <c r="AQ213" i="16"/>
  <c r="AR213" i="16"/>
  <c r="AT213" i="16"/>
  <c r="AX213" i="16"/>
  <c r="AZ213" i="16"/>
  <c r="G214" i="16"/>
  <c r="G210" i="16" s="1"/>
  <c r="R214" i="16"/>
  <c r="R210" i="16" s="1"/>
  <c r="Z214" i="16"/>
  <c r="Z210" i="16" s="1"/>
  <c r="Z211" i="16" s="1"/>
  <c r="AA214" i="16"/>
  <c r="AA210" i="16" s="1"/>
  <c r="AC214" i="16"/>
  <c r="AC210" i="16" s="1"/>
  <c r="AC211" i="16" s="1"/>
  <c r="AD214" i="16"/>
  <c r="AD210" i="16" s="1"/>
  <c r="AD211" i="16" s="1"/>
  <c r="AQ214" i="16"/>
  <c r="AQ210" i="16" s="1"/>
  <c r="AQ211" i="16" s="1"/>
  <c r="AR214" i="16"/>
  <c r="AR210" i="16" s="1"/>
  <c r="AT214" i="16"/>
  <c r="AT210" i="16" s="1"/>
  <c r="AT211" i="16" s="1"/>
  <c r="AW214" i="16"/>
  <c r="AW210" i="16" s="1"/>
  <c r="AW211" i="16" s="1"/>
  <c r="AX214" i="16"/>
  <c r="AX210" i="16" s="1"/>
  <c r="AX211" i="16" s="1"/>
  <c r="BA214" i="16"/>
  <c r="BA210" i="16" s="1"/>
  <c r="F215" i="16"/>
  <c r="I215" i="16"/>
  <c r="I214" i="16" s="1"/>
  <c r="I210" i="16" s="1"/>
  <c r="J215" i="16"/>
  <c r="J214" i="16" s="1"/>
  <c r="J210" i="16" s="1"/>
  <c r="K215" i="16"/>
  <c r="K217" i="16" s="1"/>
  <c r="K224" i="16" s="1"/>
  <c r="K225" i="16" s="1"/>
  <c r="K226" i="16" s="1"/>
  <c r="M215" i="16"/>
  <c r="M216" i="16" s="1"/>
  <c r="N215" i="16"/>
  <c r="N214" i="16" s="1"/>
  <c r="N210" i="16" s="1"/>
  <c r="O215" i="16"/>
  <c r="O213" i="16" s="1"/>
  <c r="P215" i="16"/>
  <c r="P213" i="16" s="1"/>
  <c r="Q215" i="16"/>
  <c r="Q214" i="16" s="1"/>
  <c r="Q210" i="16" s="1"/>
  <c r="Q211" i="16" s="1"/>
  <c r="T215" i="16"/>
  <c r="T214" i="16" s="1"/>
  <c r="T210" i="16" s="1"/>
  <c r="T211" i="16" s="1"/>
  <c r="U215" i="16"/>
  <c r="V215" i="16"/>
  <c r="V217" i="16" s="1"/>
  <c r="W215" i="16"/>
  <c r="W214" i="16" s="1"/>
  <c r="W210" i="16" s="1"/>
  <c r="Y215" i="16"/>
  <c r="E216" i="16"/>
  <c r="E211" i="16" s="1"/>
  <c r="G216" i="16"/>
  <c r="G211" i="16" s="1"/>
  <c r="R216" i="16"/>
  <c r="Z216" i="16"/>
  <c r="AA216" i="16"/>
  <c r="AC216" i="16"/>
  <c r="AD216" i="16"/>
  <c r="AM216" i="16"/>
  <c r="AQ216" i="16"/>
  <c r="AR216" i="16"/>
  <c r="AT216" i="16"/>
  <c r="AX216" i="16"/>
  <c r="AY216" i="16"/>
  <c r="AZ216" i="16"/>
  <c r="BB216" i="16"/>
  <c r="BD216" i="16"/>
  <c r="R217" i="16"/>
  <c r="Z217" i="16"/>
  <c r="AC217" i="16"/>
  <c r="AC23" i="16" s="1"/>
  <c r="AD217" i="16"/>
  <c r="AD23" i="16" s="1"/>
  <c r="AM217" i="16"/>
  <c r="AT217" i="16"/>
  <c r="AT220" i="16" s="1"/>
  <c r="AX217" i="16"/>
  <c r="AZ217" i="16"/>
  <c r="AZ220" i="16" s="1"/>
  <c r="E220" i="16"/>
  <c r="G220" i="16"/>
  <c r="O220" i="16"/>
  <c r="Q220" i="16"/>
  <c r="T220" i="16"/>
  <c r="AE220" i="16"/>
  <c r="I228" i="16"/>
  <c r="BB235" i="16"/>
  <c r="BB236" i="16" s="1"/>
  <c r="E237" i="16"/>
  <c r="E238" i="16" s="1"/>
  <c r="F237" i="16"/>
  <c r="F238" i="16" s="1"/>
  <c r="G237" i="16"/>
  <c r="G238" i="16" s="1"/>
  <c r="H237" i="16"/>
  <c r="H238" i="16" s="1"/>
  <c r="I237" i="16"/>
  <c r="I238" i="16" s="1"/>
  <c r="J237" i="16"/>
  <c r="J238" i="16" s="1"/>
  <c r="K237" i="16"/>
  <c r="K238" i="16" s="1"/>
  <c r="M237" i="16"/>
  <c r="M238" i="16" s="1"/>
  <c r="N237" i="16"/>
  <c r="N238" i="16" s="1"/>
  <c r="O237" i="16"/>
  <c r="O238" i="16" s="1"/>
  <c r="P237" i="16"/>
  <c r="P238" i="16" s="1"/>
  <c r="Q237" i="16"/>
  <c r="Q238" i="16" s="1"/>
  <c r="R237" i="16"/>
  <c r="R238" i="16" s="1"/>
  <c r="S237" i="16"/>
  <c r="S238" i="16" s="1"/>
  <c r="T237" i="16"/>
  <c r="T238" i="16" s="1"/>
  <c r="U237" i="16"/>
  <c r="U238" i="16" s="1"/>
  <c r="V237" i="16"/>
  <c r="V238" i="16" s="1"/>
  <c r="W237" i="16"/>
  <c r="W238" i="16" s="1"/>
  <c r="Y237" i="16"/>
  <c r="Y238" i="16" s="1"/>
  <c r="Z237" i="16"/>
  <c r="Z238" i="16" s="1"/>
  <c r="AA237" i="16"/>
  <c r="AA238" i="16" s="1"/>
  <c r="AB237" i="16"/>
  <c r="AB238" i="16" s="1"/>
  <c r="AC237" i="16"/>
  <c r="AC238" i="16" s="1"/>
  <c r="AD237" i="16"/>
  <c r="AD238" i="16" s="1"/>
  <c r="AU237" i="16"/>
  <c r="AU238" i="16" s="1"/>
  <c r="AV237" i="16"/>
  <c r="AV238" i="16" s="1"/>
  <c r="AX237" i="16"/>
  <c r="AX238" i="16" s="1"/>
  <c r="BA237" i="16"/>
  <c r="BA238" i="16" s="1"/>
  <c r="BA239" i="16"/>
  <c r="BA240" i="16" s="1"/>
  <c r="BE239" i="16"/>
  <c r="BE240" i="16" s="1"/>
  <c r="BI239" i="16"/>
  <c r="BI240" i="16" s="1"/>
  <c r="BJ239" i="16"/>
  <c r="BJ240" i="16" s="1"/>
  <c r="BK239" i="16"/>
  <c r="BK240" i="16" s="1"/>
  <c r="E241" i="16"/>
  <c r="F241" i="16"/>
  <c r="F242" i="16" s="1"/>
  <c r="G241" i="16"/>
  <c r="G242" i="16" s="1"/>
  <c r="H241" i="16"/>
  <c r="H242" i="16" s="1"/>
  <c r="I241" i="16"/>
  <c r="I242" i="16" s="1"/>
  <c r="J241" i="16"/>
  <c r="J242" i="16" s="1"/>
  <c r="K241" i="16"/>
  <c r="K242" i="16" s="1"/>
  <c r="M241" i="16"/>
  <c r="M242" i="16" s="1"/>
  <c r="N241" i="16"/>
  <c r="N242" i="16" s="1"/>
  <c r="O241" i="16"/>
  <c r="O242" i="16" s="1"/>
  <c r="P241" i="16"/>
  <c r="P242" i="16" s="1"/>
  <c r="Q241" i="16"/>
  <c r="Q242" i="16" s="1"/>
  <c r="R241" i="16"/>
  <c r="R242" i="16" s="1"/>
  <c r="S241" i="16"/>
  <c r="S242" i="16" s="1"/>
  <c r="T241" i="16"/>
  <c r="T242" i="16" s="1"/>
  <c r="U241" i="16"/>
  <c r="U242" i="16" s="1"/>
  <c r="V241" i="16"/>
  <c r="V242" i="16" s="1"/>
  <c r="W241" i="16"/>
  <c r="W242" i="16" s="1"/>
  <c r="Y241" i="16"/>
  <c r="Y242" i="16" s="1"/>
  <c r="Z241" i="16"/>
  <c r="Z242" i="16" s="1"/>
  <c r="AA241" i="16"/>
  <c r="AA242" i="16" s="1"/>
  <c r="AB241" i="16"/>
  <c r="AB242" i="16" s="1"/>
  <c r="AC241" i="16"/>
  <c r="AC242" i="16" s="1"/>
  <c r="AD241" i="16"/>
  <c r="AD242" i="16" s="1"/>
  <c r="AE241" i="16"/>
  <c r="AE242" i="16" s="1"/>
  <c r="AF241" i="16"/>
  <c r="AF242" i="16" s="1"/>
  <c r="AI241" i="16"/>
  <c r="AI242" i="16" s="1"/>
  <c r="AO241" i="16"/>
  <c r="AO242" i="16" s="1"/>
  <c r="AU241" i="16"/>
  <c r="AU242" i="16" s="1"/>
  <c r="AV241" i="16"/>
  <c r="AV242" i="16" s="1"/>
  <c r="AW241" i="16"/>
  <c r="AW242" i="16" s="1"/>
  <c r="AZ241" i="16"/>
  <c r="AZ242" i="16" s="1"/>
  <c r="BA241" i="16"/>
  <c r="BA242" i="16" s="1"/>
  <c r="BE241" i="16"/>
  <c r="BE242" i="16" s="1"/>
  <c r="BF241" i="16"/>
  <c r="BF242" i="16" s="1"/>
  <c r="BH241" i="16"/>
  <c r="BH242" i="16" s="1"/>
  <c r="BI241" i="16"/>
  <c r="BI242" i="16" s="1"/>
  <c r="BJ241" i="16"/>
  <c r="BJ242" i="16" s="1"/>
  <c r="BK241" i="16"/>
  <c r="BK242" i="16" s="1"/>
  <c r="BL241" i="16"/>
  <c r="BL242" i="16" s="1"/>
  <c r="E242" i="16"/>
  <c r="BA243" i="16"/>
  <c r="BA244" i="16" s="1"/>
  <c r="BH243" i="16"/>
  <c r="BH244" i="16" s="1"/>
  <c r="BI243" i="16"/>
  <c r="BI244" i="16" s="1"/>
  <c r="BJ243" i="16"/>
  <c r="BJ244" i="16" s="1"/>
  <c r="CV245" i="16"/>
  <c r="CV246" i="16" s="1"/>
  <c r="AF53" i="15"/>
  <c r="AF50" i="15" s="1"/>
  <c r="AF49" i="15" s="1"/>
  <c r="AF48" i="15" s="1"/>
  <c r="AF47" i="15" s="1"/>
  <c r="AF46" i="15" s="1"/>
  <c r="AQ53" i="15"/>
  <c r="AR53" i="15"/>
  <c r="C54" i="15"/>
  <c r="C53" i="15" s="1"/>
  <c r="D54" i="15"/>
  <c r="D53" i="15" s="1"/>
  <c r="E54" i="15"/>
  <c r="E53" i="15" s="1"/>
  <c r="F54" i="15"/>
  <c r="F53" i="15" s="1"/>
  <c r="F50" i="15" s="1"/>
  <c r="G54" i="15"/>
  <c r="G53" i="15" s="1"/>
  <c r="G50" i="15" s="1"/>
  <c r="H54" i="15"/>
  <c r="H53" i="15" s="1"/>
  <c r="H50" i="15" s="1"/>
  <c r="I54" i="15"/>
  <c r="I53" i="15" s="1"/>
  <c r="I50" i="15" s="1"/>
  <c r="J54" i="15"/>
  <c r="J53" i="15" s="1"/>
  <c r="J50" i="15" s="1"/>
  <c r="K54" i="15"/>
  <c r="K53" i="15" s="1"/>
  <c r="K50" i="15" s="1"/>
  <c r="L54" i="15"/>
  <c r="M54" i="15" s="1"/>
  <c r="O54" i="15"/>
  <c r="O53" i="15" s="1"/>
  <c r="O50" i="15" s="1"/>
  <c r="O94" i="15" s="1"/>
  <c r="O95" i="15" s="1"/>
  <c r="P54" i="15"/>
  <c r="P53" i="15" s="1"/>
  <c r="Q54" i="15"/>
  <c r="Q53" i="15" s="1"/>
  <c r="R54" i="15"/>
  <c r="R53" i="15" s="1"/>
  <c r="R50" i="15" s="1"/>
  <c r="S54" i="15"/>
  <c r="S53" i="15" s="1"/>
  <c r="S50" i="15" s="1"/>
  <c r="T54" i="15"/>
  <c r="T53" i="15" s="1"/>
  <c r="T50" i="15" s="1"/>
  <c r="U54" i="15"/>
  <c r="U53" i="15" s="1"/>
  <c r="U50" i="15" s="1"/>
  <c r="U49" i="15" s="1"/>
  <c r="U48" i="15" s="1"/>
  <c r="U47" i="15" s="1"/>
  <c r="U46" i="15" s="1"/>
  <c r="V54" i="15"/>
  <c r="V53" i="15" s="1"/>
  <c r="V50" i="15" s="1"/>
  <c r="V49" i="15" s="1"/>
  <c r="V48" i="15" s="1"/>
  <c r="V47" i="15" s="1"/>
  <c r="V46" i="15" s="1"/>
  <c r="W54" i="15"/>
  <c r="W53" i="15" s="1"/>
  <c r="W50" i="15" s="1"/>
  <c r="W49" i="15" s="1"/>
  <c r="W48" i="15" s="1"/>
  <c r="W47" i="15" s="1"/>
  <c r="W46" i="15" s="1"/>
  <c r="X54" i="15"/>
  <c r="AA54" i="15"/>
  <c r="AA53" i="15" s="1"/>
  <c r="AA50" i="15" s="1"/>
  <c r="AB54" i="15"/>
  <c r="AB53" i="15" s="1"/>
  <c r="AC54" i="15"/>
  <c r="AC53" i="15" s="1"/>
  <c r="AD53" i="15"/>
  <c r="AD50" i="15" s="1"/>
  <c r="AD94" i="15" s="1"/>
  <c r="AD95" i="15" s="1"/>
  <c r="AE53" i="15"/>
  <c r="AE50" i="15" s="1"/>
  <c r="AM54" i="15"/>
  <c r="C73" i="15"/>
  <c r="C96" i="15" s="1"/>
  <c r="C97" i="15" s="1"/>
  <c r="D73" i="15"/>
  <c r="D96" i="15" s="1"/>
  <c r="D97" i="15" s="1"/>
  <c r="E73" i="15"/>
  <c r="E96" i="15" s="1"/>
  <c r="E97" i="15" s="1"/>
  <c r="F73" i="15"/>
  <c r="G73" i="15"/>
  <c r="G96" i="15" s="1"/>
  <c r="G97" i="15" s="1"/>
  <c r="H73" i="15"/>
  <c r="H96" i="15" s="1"/>
  <c r="H97" i="15" s="1"/>
  <c r="I73" i="15"/>
  <c r="I96" i="15" s="1"/>
  <c r="I97" i="15" s="1"/>
  <c r="J73" i="15"/>
  <c r="K73" i="15"/>
  <c r="K96" i="15" s="1"/>
  <c r="K97" i="15" s="1"/>
  <c r="L73" i="15"/>
  <c r="L86" i="15" s="1"/>
  <c r="L87" i="15" s="1"/>
  <c r="M73" i="15"/>
  <c r="M96" i="15" s="1"/>
  <c r="M97" i="15" s="1"/>
  <c r="N73" i="15"/>
  <c r="N96" i="15" s="1"/>
  <c r="N97" i="15" s="1"/>
  <c r="O73" i="15"/>
  <c r="O96" i="15" s="1"/>
  <c r="O97" i="15" s="1"/>
  <c r="P73" i="15"/>
  <c r="P96" i="15" s="1"/>
  <c r="P97" i="15" s="1"/>
  <c r="Q73" i="15"/>
  <c r="Q96" i="15" s="1"/>
  <c r="Q97" i="15" s="1"/>
  <c r="R73" i="15"/>
  <c r="S73" i="15"/>
  <c r="S96" i="15" s="1"/>
  <c r="S97" i="15" s="1"/>
  <c r="U73" i="15"/>
  <c r="V73" i="15"/>
  <c r="W73" i="15"/>
  <c r="X73" i="15"/>
  <c r="X86" i="15" s="1"/>
  <c r="X87" i="15" s="1"/>
  <c r="Y73" i="15"/>
  <c r="Z73" i="15"/>
  <c r="Z96" i="15" s="1"/>
  <c r="Z97" i="15" s="1"/>
  <c r="AA73" i="15"/>
  <c r="AB73" i="15"/>
  <c r="AC73" i="15"/>
  <c r="AD86" i="15"/>
  <c r="AD87" i="15" s="1"/>
  <c r="AL86" i="15"/>
  <c r="AL87" i="15" s="1"/>
  <c r="C74" i="15"/>
  <c r="C52" i="15" s="1"/>
  <c r="D74" i="15"/>
  <c r="D52" i="15" s="1"/>
  <c r="C55" i="15" s="1"/>
  <c r="E74" i="15"/>
  <c r="E52" i="15" s="1"/>
  <c r="F74" i="15"/>
  <c r="F52" i="15" s="1"/>
  <c r="G74" i="15"/>
  <c r="G52" i="15" s="1"/>
  <c r="F55" i="15" s="1"/>
  <c r="H74" i="15"/>
  <c r="H52" i="15" s="1"/>
  <c r="I74" i="15"/>
  <c r="I52" i="15" s="1"/>
  <c r="J74" i="15"/>
  <c r="J52" i="15" s="1"/>
  <c r="K74" i="15"/>
  <c r="K52" i="15" s="1"/>
  <c r="L74" i="15"/>
  <c r="L52" i="15" s="1"/>
  <c r="M74" i="15"/>
  <c r="M52" i="15" s="1"/>
  <c r="L55" i="15" s="1"/>
  <c r="N74" i="15"/>
  <c r="N52" i="15" s="1"/>
  <c r="O74" i="15"/>
  <c r="O52" i="15" s="1"/>
  <c r="P74" i="15"/>
  <c r="P52" i="15" s="1"/>
  <c r="O55" i="15" s="1"/>
  <c r="Q74" i="15"/>
  <c r="Q52" i="15" s="1"/>
  <c r="R74" i="15"/>
  <c r="R52" i="15" s="1"/>
  <c r="S74" i="15"/>
  <c r="S52" i="15" s="1"/>
  <c r="R55" i="15" s="1"/>
  <c r="T74" i="15"/>
  <c r="T52" i="15" s="1"/>
  <c r="U74" i="15"/>
  <c r="U52" i="15" s="1"/>
  <c r="V74" i="15"/>
  <c r="V52" i="15" s="1"/>
  <c r="U55" i="15" s="1"/>
  <c r="W74" i="15"/>
  <c r="W52" i="15" s="1"/>
  <c r="X74" i="15"/>
  <c r="X52" i="15" s="1"/>
  <c r="Y74" i="15"/>
  <c r="Y52" i="15" s="1"/>
  <c r="Z74" i="15"/>
  <c r="Z52" i="15" s="1"/>
  <c r="AA74" i="15"/>
  <c r="AA52" i="15" s="1"/>
  <c r="AA51" i="15" s="1"/>
  <c r="AB74" i="15"/>
  <c r="AB52" i="15" s="1"/>
  <c r="AC74" i="15"/>
  <c r="AC52" i="15" s="1"/>
  <c r="AC51" i="15" s="1"/>
  <c r="AD74" i="15"/>
  <c r="AD52" i="15" s="1"/>
  <c r="AE74" i="15"/>
  <c r="AE52" i="15" s="1"/>
  <c r="AD55" i="15" s="1"/>
  <c r="AF74" i="15"/>
  <c r="AH74" i="15"/>
  <c r="AH52" i="15" s="1"/>
  <c r="AI74" i="15"/>
  <c r="AI52" i="15" s="1"/>
  <c r="AH55" i="15" s="1"/>
  <c r="AJ74" i="15"/>
  <c r="AJ52" i="15" s="1"/>
  <c r="AI55" i="15" s="1"/>
  <c r="AM52" i="15"/>
  <c r="AN52" i="15"/>
  <c r="AM55" i="15" s="1"/>
  <c r="AO55" i="15"/>
  <c r="AQ74" i="15"/>
  <c r="AQ52" i="15" s="1"/>
  <c r="AP55" i="15" s="1"/>
  <c r="AR74" i="15"/>
  <c r="T96" i="15"/>
  <c r="T97" i="15" s="1"/>
  <c r="AD96" i="15"/>
  <c r="AD97" i="15" s="1"/>
  <c r="AE96" i="15"/>
  <c r="AE97" i="15" s="1"/>
  <c r="AF96" i="15"/>
  <c r="AF97" i="15" s="1"/>
  <c r="AL96" i="15"/>
  <c r="AL97" i="15" s="1"/>
  <c r="AM96" i="15"/>
  <c r="AM97" i="15" s="1"/>
  <c r="AN96" i="15"/>
  <c r="AN97" i="15" s="1"/>
  <c r="CI124" i="16"/>
  <c r="CI121" i="16" s="1"/>
  <c r="CD119" i="16"/>
  <c r="DB124" i="16"/>
  <c r="BZ120" i="16"/>
  <c r="CK130" i="16"/>
  <c r="DO130" i="16"/>
  <c r="W216" i="16"/>
  <c r="AG118" i="16"/>
  <c r="CI243" i="16"/>
  <c r="W213" i="16"/>
  <c r="BA191" i="16"/>
  <c r="CS130" i="16"/>
  <c r="CI126" i="16"/>
  <c r="CI133" i="16" s="1"/>
  <c r="CI135" i="16" s="1"/>
  <c r="AO180" i="16"/>
  <c r="AO183" i="16" s="1"/>
  <c r="BA133" i="16"/>
  <c r="BA135" i="16" s="1"/>
  <c r="CP131" i="16"/>
  <c r="AB169" i="16"/>
  <c r="AZ36" i="16"/>
  <c r="M217" i="16"/>
  <c r="M220" i="16" s="1"/>
  <c r="BK153" i="16"/>
  <c r="BP119" i="16"/>
  <c r="T213" i="16"/>
  <c r="BL119" i="16"/>
  <c r="AH137" i="16"/>
  <c r="CW16" i="16"/>
  <c r="CW17" i="16" s="1"/>
  <c r="CW81" i="16"/>
  <c r="CN16" i="16"/>
  <c r="CN17" i="16" s="1"/>
  <c r="CJ16" i="16"/>
  <c r="CJ17" i="16" s="1"/>
  <c r="CJ81" i="16"/>
  <c r="CJ80" i="16" s="1"/>
  <c r="CJ79" i="16" s="1"/>
  <c r="CJ78" i="16" s="1"/>
  <c r="CJ73" i="16" s="1"/>
  <c r="CJ72" i="16" s="1"/>
  <c r="CJ71" i="16" s="1"/>
  <c r="CJ70" i="16" s="1"/>
  <c r="CJ69" i="16" s="1"/>
  <c r="CJ68" i="16" s="1"/>
  <c r="CJ57" i="16" s="1"/>
  <c r="CJ58" i="16" s="1"/>
  <c r="CJ64" i="16" s="1"/>
  <c r="CJ66" i="16" s="1"/>
  <c r="AZ83" i="16"/>
  <c r="CD121" i="16"/>
  <c r="CD126" i="16"/>
  <c r="CP122" i="16" s="1"/>
  <c r="CZ16" i="16"/>
  <c r="CZ17" i="16" s="1"/>
  <c r="DH113" i="16"/>
  <c r="DB113" i="16"/>
  <c r="DB120" i="16"/>
  <c r="CW113" i="16"/>
  <c r="CW114" i="16"/>
  <c r="CW120" i="16"/>
  <c r="CM113" i="16"/>
  <c r="CI113" i="16"/>
  <c r="CI119" i="16"/>
  <c r="CD113" i="16"/>
  <c r="CD114" i="16"/>
  <c r="CD120" i="16"/>
  <c r="BZ124" i="16"/>
  <c r="BV113" i="16"/>
  <c r="BV114" i="16"/>
  <c r="BV124" i="16"/>
  <c r="BV126" i="16" s="1"/>
  <c r="CH122" i="16" s="1"/>
  <c r="AG114" i="16"/>
  <c r="BJ147" i="16"/>
  <c r="AG120" i="16"/>
  <c r="AK113" i="16"/>
  <c r="AK115" i="16"/>
  <c r="AK116" i="16" s="1"/>
  <c r="AK118" i="16"/>
  <c r="AG115" i="16"/>
  <c r="AG116" i="16" s="1"/>
  <c r="BZ114" i="16"/>
  <c r="AB111" i="16"/>
  <c r="AB129" i="16" s="1"/>
  <c r="AB128" i="16" s="1"/>
  <c r="AE37" i="16"/>
  <c r="DM130" i="16"/>
  <c r="DA131" i="16"/>
  <c r="CV130" i="16"/>
  <c r="CI130" i="16"/>
  <c r="CE131" i="16"/>
  <c r="CA130" i="16"/>
  <c r="BS130" i="16"/>
  <c r="BO130" i="16"/>
  <c r="BO131" i="16"/>
  <c r="AR126" i="16"/>
  <c r="BD122" i="16" s="1"/>
  <c r="AS144" i="16"/>
  <c r="AS142" i="16" s="1"/>
  <c r="AQ136" i="16"/>
  <c r="AQ141" i="16"/>
  <c r="AQ152" i="16" s="1"/>
  <c r="AQ151" i="16" s="1"/>
  <c r="AR114" i="16"/>
  <c r="AR115" i="16"/>
  <c r="AR116" i="16" s="1"/>
  <c r="AO169" i="16"/>
  <c r="BE144" i="16"/>
  <c r="BE142" i="16" s="1"/>
  <c r="AO175" i="16"/>
  <c r="BK151" i="16"/>
  <c r="DM113" i="16"/>
  <c r="DM114" i="16"/>
  <c r="DM119" i="16"/>
  <c r="DM120" i="16"/>
  <c r="DM124" i="16"/>
  <c r="DG113" i="16"/>
  <c r="DG114" i="16"/>
  <c r="DG120" i="16"/>
  <c r="DG119" i="16"/>
  <c r="DG124" i="16"/>
  <c r="DA113" i="16"/>
  <c r="DA114" i="16"/>
  <c r="DA120" i="16"/>
  <c r="DA124" i="16"/>
  <c r="DA121" i="16" s="1"/>
  <c r="DA119" i="16"/>
  <c r="CV113" i="16"/>
  <c r="CL124" i="16"/>
  <c r="CL126" i="16" s="1"/>
  <c r="CL133" i="16" s="1"/>
  <c r="CL135" i="16" s="1"/>
  <c r="CL140" i="16" s="1"/>
  <c r="CH113" i="16"/>
  <c r="CH114" i="16"/>
  <c r="CH120" i="16"/>
  <c r="CH124" i="16"/>
  <c r="CH121" i="16" s="1"/>
  <c r="CH119" i="16"/>
  <c r="CC113" i="16"/>
  <c r="CC114" i="16"/>
  <c r="CC120" i="16"/>
  <c r="CC124" i="16"/>
  <c r="CC126" i="16" s="1"/>
  <c r="BY113" i="16"/>
  <c r="BY119" i="16"/>
  <c r="BY120" i="16"/>
  <c r="BY124" i="16"/>
  <c r="BU120" i="16"/>
  <c r="BU119" i="16"/>
  <c r="BO119" i="16"/>
  <c r="BO120" i="16"/>
  <c r="AR113" i="16"/>
  <c r="BL113" i="16"/>
  <c r="BL114" i="16"/>
  <c r="BP113" i="16"/>
  <c r="BP114" i="16"/>
  <c r="BB113" i="16"/>
  <c r="AB118" i="16"/>
  <c r="AB114" i="16"/>
  <c r="AG59" i="16"/>
  <c r="AG62" i="16" s="1"/>
  <c r="AG63" i="16"/>
  <c r="CS60" i="16"/>
  <c r="CQ16" i="16"/>
  <c r="CQ17" i="16" s="1"/>
  <c r="CO81" i="16"/>
  <c r="CO80" i="16" s="1"/>
  <c r="CO79" i="16" s="1"/>
  <c r="CO78" i="16" s="1"/>
  <c r="CO73" i="16" s="1"/>
  <c r="CO72" i="16" s="1"/>
  <c r="CO71" i="16" s="1"/>
  <c r="CO70" i="16" s="1"/>
  <c r="CO69" i="16" s="1"/>
  <c r="CO68" i="16" s="1"/>
  <c r="CO67" i="16" s="1"/>
  <c r="CO65" i="16" s="1"/>
  <c r="BP121" i="16"/>
  <c r="BP243" i="16"/>
  <c r="BP244" i="16" s="1"/>
  <c r="CC121" i="16"/>
  <c r="BF203" i="16"/>
  <c r="BF202" i="16"/>
  <c r="BI202" i="16"/>
  <c r="BM202" i="16"/>
  <c r="BC203" i="16"/>
  <c r="BC202" i="16"/>
  <c r="BY202" i="16"/>
  <c r="BR202" i="16"/>
  <c r="BO202" i="16"/>
  <c r="Q217" i="16"/>
  <c r="Q216" i="16"/>
  <c r="M214" i="16"/>
  <c r="M210" i="16" s="1"/>
  <c r="AX136" i="16"/>
  <c r="BJ177" i="16"/>
  <c r="BJ172" i="16"/>
  <c r="CW124" i="16"/>
  <c r="CW243" i="16" s="1"/>
  <c r="CW244" i="16" s="1"/>
  <c r="AB113" i="16"/>
  <c r="AC175" i="16" l="1"/>
  <c r="V214" i="16"/>
  <c r="V210" i="16" s="1"/>
  <c r="V211" i="16" s="1"/>
  <c r="AC180" i="16"/>
  <c r="AC191" i="16" s="1"/>
  <c r="BA218" i="16"/>
  <c r="BA217" i="16" s="1"/>
  <c r="BA220" i="16" s="1"/>
  <c r="V216" i="16"/>
  <c r="P214" i="16"/>
  <c r="P210" i="16" s="1"/>
  <c r="V213" i="16"/>
  <c r="DK114" i="16"/>
  <c r="AB216" i="16"/>
  <c r="P217" i="16"/>
  <c r="AO172" i="16"/>
  <c r="CD133" i="16"/>
  <c r="CD135" i="16" s="1"/>
  <c r="CD140" i="16" s="1"/>
  <c r="CD141" i="16" s="1"/>
  <c r="CD152" i="16" s="1"/>
  <c r="CD153" i="16" s="1"/>
  <c r="CD154" i="16" s="1"/>
  <c r="CD149" i="16" s="1"/>
  <c r="CD148" i="16" s="1"/>
  <c r="AE115" i="16"/>
  <c r="AE116" i="16" s="1"/>
  <c r="AZ172" i="16"/>
  <c r="CL16" i="16"/>
  <c r="CL17" i="16" s="1"/>
  <c r="AO191" i="16"/>
  <c r="AO193" i="16" s="1"/>
  <c r="AO195" i="16" s="1"/>
  <c r="AO237" i="16" s="1"/>
  <c r="AO238" i="16" s="1"/>
  <c r="Q213" i="16"/>
  <c r="CK81" i="16"/>
  <c r="CK80" i="16" s="1"/>
  <c r="CK79" i="16" s="1"/>
  <c r="CK78" i="16" s="1"/>
  <c r="CK73" i="16" s="1"/>
  <c r="CK72" i="16" s="1"/>
  <c r="CK71" i="16" s="1"/>
  <c r="CK70" i="16" s="1"/>
  <c r="CK69" i="16" s="1"/>
  <c r="CK68" i="16" s="1"/>
  <c r="CK14" i="16" s="1"/>
  <c r="CK15" i="16" s="1"/>
  <c r="CS16" i="16"/>
  <c r="CS17" i="16" s="1"/>
  <c r="AD57" i="16"/>
  <c r="AD59" i="16" s="1"/>
  <c r="AD62" i="16" s="1"/>
  <c r="BW131" i="16"/>
  <c r="CM131" i="16"/>
  <c r="BA83" i="16"/>
  <c r="AD143" i="16"/>
  <c r="BV119" i="16"/>
  <c r="BZ113" i="16"/>
  <c r="CI120" i="16"/>
  <c r="DB119" i="16"/>
  <c r="BG31" i="16"/>
  <c r="BG24" i="16" s="1"/>
  <c r="AR59" i="16"/>
  <c r="DA81" i="16"/>
  <c r="DA83" i="16" s="1"/>
  <c r="BL124" i="16"/>
  <c r="BL121" i="16" s="1"/>
  <c r="BP120" i="16"/>
  <c r="BR131" i="16"/>
  <c r="AO179" i="16"/>
  <c r="BT124" i="16"/>
  <c r="BT121" i="16" s="1"/>
  <c r="W217" i="16"/>
  <c r="CU60" i="16"/>
  <c r="BX119" i="16"/>
  <c r="AZ136" i="16"/>
  <c r="CN245" i="16"/>
  <c r="CN246" i="16" s="1"/>
  <c r="CG16" i="16"/>
  <c r="CG17" i="16" s="1"/>
  <c r="BX113" i="16"/>
  <c r="CG114" i="16"/>
  <c r="AI115" i="16"/>
  <c r="AI116" i="16" s="1"/>
  <c r="AZ137" i="16"/>
  <c r="AF137" i="16"/>
  <c r="CM130" i="16"/>
  <c r="DA130" i="16"/>
  <c r="BL177" i="16"/>
  <c r="BL180" i="16" s="1"/>
  <c r="BL191" i="16" s="1"/>
  <c r="BL193" i="16" s="1"/>
  <c r="BL195" i="16" s="1"/>
  <c r="BT131" i="16"/>
  <c r="AX189" i="16"/>
  <c r="I217" i="16"/>
  <c r="I224" i="16" s="1"/>
  <c r="I225" i="16" s="1"/>
  <c r="I226" i="16" s="1"/>
  <c r="AS241" i="16"/>
  <c r="AS242" i="16" s="1"/>
  <c r="BT113" i="16"/>
  <c r="AZ118" i="16"/>
  <c r="CB120" i="16"/>
  <c r="AS34" i="16"/>
  <c r="BE83" i="16"/>
  <c r="CT60" i="16"/>
  <c r="AE144" i="16"/>
  <c r="AE142" i="16" s="1"/>
  <c r="DK113" i="16"/>
  <c r="CO114" i="16"/>
  <c r="AF141" i="16"/>
  <c r="AF152" i="16" s="1"/>
  <c r="AF151" i="16" s="1"/>
  <c r="AE111" i="16"/>
  <c r="AE129" i="16" s="1"/>
  <c r="AE128" i="16" s="1"/>
  <c r="CI131" i="16"/>
  <c r="CI132" i="16" s="1"/>
  <c r="BL172" i="16"/>
  <c r="AE169" i="16"/>
  <c r="T216" i="16"/>
  <c r="DK124" i="16"/>
  <c r="DK126" i="16" s="1"/>
  <c r="DK135" i="16" s="1"/>
  <c r="DK140" i="16" s="1"/>
  <c r="DK141" i="16" s="1"/>
  <c r="DK152" i="16" s="1"/>
  <c r="BX146" i="16"/>
  <c r="BX147" i="16"/>
  <c r="BK243" i="16"/>
  <c r="BK244" i="16" s="1"/>
  <c r="BK121" i="16"/>
  <c r="CB133" i="16"/>
  <c r="CB135" i="16" s="1"/>
  <c r="CB140" i="16" s="1"/>
  <c r="CB141" i="16" s="1"/>
  <c r="CB152" i="16" s="1"/>
  <c r="CB151" i="16" s="1"/>
  <c r="AS35" i="16"/>
  <c r="AS37" i="16" s="1"/>
  <c r="CB113" i="16"/>
  <c r="CU16" i="16"/>
  <c r="CU17" i="16" s="1"/>
  <c r="CK119" i="16"/>
  <c r="AE120" i="16"/>
  <c r="AZ113" i="16"/>
  <c r="AR58" i="16"/>
  <c r="BA172" i="16"/>
  <c r="BZ131" i="16"/>
  <c r="CZ131" i="16"/>
  <c r="CH245" i="16"/>
  <c r="CH246" i="16" s="1"/>
  <c r="BF208" i="16"/>
  <c r="BF209" i="16" s="1"/>
  <c r="CT81" i="16"/>
  <c r="CT83" i="16" s="1"/>
  <c r="CK113" i="16"/>
  <c r="DH80" i="16"/>
  <c r="DH79" i="16" s="1"/>
  <c r="DH78" i="16" s="1"/>
  <c r="DH73" i="16" s="1"/>
  <c r="DH72" i="16" s="1"/>
  <c r="DH71" i="16" s="1"/>
  <c r="DH70" i="16" s="1"/>
  <c r="DH69" i="16" s="1"/>
  <c r="DH68" i="16" s="1"/>
  <c r="DH57" i="16" s="1"/>
  <c r="DP56" i="16" s="1"/>
  <c r="CH16" i="16"/>
  <c r="CH17" i="16" s="1"/>
  <c r="CP16" i="16"/>
  <c r="CP17" i="16" s="1"/>
  <c r="CY81" i="16"/>
  <c r="CY80" i="16" s="1"/>
  <c r="CY79" i="16" s="1"/>
  <c r="CY78" i="16" s="1"/>
  <c r="CY73" i="16" s="1"/>
  <c r="CY72" i="16" s="1"/>
  <c r="CY71" i="16" s="1"/>
  <c r="CY70" i="16" s="1"/>
  <c r="CY69" i="16" s="1"/>
  <c r="CY68" i="16" s="1"/>
  <c r="CY57" i="16" s="1"/>
  <c r="CO113" i="16"/>
  <c r="BT119" i="16"/>
  <c r="CB114" i="16"/>
  <c r="CK114" i="16"/>
  <c r="DF114" i="16"/>
  <c r="AI120" i="16"/>
  <c r="AE118" i="16"/>
  <c r="AQ118" i="16"/>
  <c r="AZ120" i="16"/>
  <c r="BW122" i="16"/>
  <c r="DI113" i="16"/>
  <c r="CB121" i="16"/>
  <c r="AR65" i="16"/>
  <c r="BD71" i="16"/>
  <c r="BD57" i="16" s="1"/>
  <c r="BD59" i="16" s="1"/>
  <c r="CH131" i="16"/>
  <c r="CH132" i="16" s="1"/>
  <c r="N217" i="16"/>
  <c r="BR132" i="16"/>
  <c r="CZ245" i="16"/>
  <c r="CZ246" i="16" s="1"/>
  <c r="DF130" i="16"/>
  <c r="CL245" i="16"/>
  <c r="CL246" i="16" s="1"/>
  <c r="BE153" i="16"/>
  <c r="DI131" i="16"/>
  <c r="AZ119" i="16"/>
  <c r="CG113" i="16"/>
  <c r="BX114" i="16"/>
  <c r="DF119" i="16"/>
  <c r="AI114" i="16"/>
  <c r="AE114" i="16"/>
  <c r="AX193" i="16"/>
  <c r="J217" i="16"/>
  <c r="J220" i="16" s="1"/>
  <c r="CL130" i="16"/>
  <c r="BX124" i="16"/>
  <c r="BX121" i="16" s="1"/>
  <c r="AW217" i="16"/>
  <c r="CG81" i="16"/>
  <c r="CG83" i="16" s="1"/>
  <c r="DF113" i="16"/>
  <c r="AH136" i="16"/>
  <c r="CZ113" i="16"/>
  <c r="BT114" i="16"/>
  <c r="CO119" i="16"/>
  <c r="DK119" i="16"/>
  <c r="AI118" i="16"/>
  <c r="BE151" i="16"/>
  <c r="AZ115" i="16"/>
  <c r="AZ116" i="16" s="1"/>
  <c r="BG35" i="16"/>
  <c r="BG34" i="16"/>
  <c r="T217" i="16"/>
  <c r="AZ177" i="16"/>
  <c r="AZ180" i="16" s="1"/>
  <c r="CK124" i="16"/>
  <c r="CK126" i="16" s="1"/>
  <c r="CW122" i="16" s="1"/>
  <c r="CK245" i="16"/>
  <c r="CK246" i="16" s="1"/>
  <c r="AC179" i="16"/>
  <c r="I216" i="16"/>
  <c r="CD131" i="16"/>
  <c r="DF124" i="16"/>
  <c r="DF126" i="16" s="1"/>
  <c r="DM125" i="16" s="1"/>
  <c r="CO120" i="16"/>
  <c r="BV131" i="16"/>
  <c r="AI177" i="16"/>
  <c r="AI173" i="16" s="1"/>
  <c r="AN63" i="16"/>
  <c r="AN57" i="16"/>
  <c r="AN59" i="16" s="1"/>
  <c r="AN62" i="16" s="1"/>
  <c r="AB58" i="16"/>
  <c r="AB50" i="16"/>
  <c r="AB48" i="16" s="1"/>
  <c r="AB45" i="16" s="1"/>
  <c r="AB42" i="16" s="1"/>
  <c r="DL81" i="16"/>
  <c r="DL83" i="16" s="1"/>
  <c r="DN81" i="16"/>
  <c r="DN80" i="16" s="1"/>
  <c r="DN79" i="16" s="1"/>
  <c r="DN78" i="16" s="1"/>
  <c r="DN73" i="16" s="1"/>
  <c r="DN72" i="16" s="1"/>
  <c r="DN71" i="16" s="1"/>
  <c r="DN70" i="16" s="1"/>
  <c r="DN69" i="16" s="1"/>
  <c r="DN68" i="16" s="1"/>
  <c r="DO81" i="16"/>
  <c r="DO83" i="16" s="1"/>
  <c r="DM81" i="16"/>
  <c r="DM80" i="16" s="1"/>
  <c r="DM79" i="16" s="1"/>
  <c r="DM78" i="16" s="1"/>
  <c r="DM73" i="16" s="1"/>
  <c r="DM72" i="16" s="1"/>
  <c r="DM71" i="16" s="1"/>
  <c r="DM70" i="16" s="1"/>
  <c r="DM69" i="16" s="1"/>
  <c r="AF63" i="16"/>
  <c r="AX58" i="16"/>
  <c r="AB64" i="16"/>
  <c r="AB66" i="16" s="1"/>
  <c r="AB63" i="16" s="1"/>
  <c r="AX46" i="16"/>
  <c r="AX47" i="16" s="1"/>
  <c r="AX42" i="16"/>
  <c r="AX41" i="16"/>
  <c r="AB61" i="16"/>
  <c r="AN144" i="16"/>
  <c r="AN142" i="16" s="1"/>
  <c r="AX61" i="16"/>
  <c r="AX62" i="16" s="1"/>
  <c r="AX63" i="16" s="1"/>
  <c r="AB217" i="16"/>
  <c r="AB23" i="16" s="1"/>
  <c r="BW120" i="16"/>
  <c r="AD117" i="16"/>
  <c r="AD113" i="16" s="1"/>
  <c r="AS170" i="16"/>
  <c r="AS177" i="16" s="1"/>
  <c r="CR131" i="16"/>
  <c r="J216" i="16"/>
  <c r="BL173" i="16"/>
  <c r="AS24" i="16"/>
  <c r="AE179" i="16"/>
  <c r="BI237" i="16"/>
  <c r="BI238" i="16" s="1"/>
  <c r="J224" i="16"/>
  <c r="J225" i="16" s="1"/>
  <c r="J226" i="16" s="1"/>
  <c r="BI180" i="16"/>
  <c r="BG46" i="16"/>
  <c r="BG47" i="16" s="1"/>
  <c r="AI63" i="16"/>
  <c r="BF83" i="16"/>
  <c r="AB59" i="16"/>
  <c r="AB62" i="16" s="1"/>
  <c r="AX59" i="16"/>
  <c r="BI175" i="16"/>
  <c r="DI119" i="16"/>
  <c r="CR130" i="16"/>
  <c r="N216" i="16"/>
  <c r="BI179" i="16"/>
  <c r="CQ60" i="16"/>
  <c r="AB65" i="16"/>
  <c r="AX65" i="16"/>
  <c r="AB213" i="16"/>
  <c r="CV81" i="16"/>
  <c r="CV83" i="16" s="1"/>
  <c r="AE172" i="16"/>
  <c r="BI119" i="16"/>
  <c r="CF124" i="16"/>
  <c r="CF121" i="16" s="1"/>
  <c r="BH119" i="16"/>
  <c r="AH120" i="16"/>
  <c r="CS119" i="16"/>
  <c r="BQ119" i="16"/>
  <c r="CA114" i="16"/>
  <c r="CN113" i="16"/>
  <c r="CY124" i="16"/>
  <c r="CY121" i="16" s="1"/>
  <c r="BI114" i="16"/>
  <c r="CS114" i="16"/>
  <c r="BW119" i="16"/>
  <c r="BI120" i="16"/>
  <c r="CA124" i="16"/>
  <c r="CA121" i="16" s="1"/>
  <c r="CN114" i="16"/>
  <c r="CS113" i="16"/>
  <c r="CY119" i="16"/>
  <c r="DO113" i="16"/>
  <c r="BH113" i="16"/>
  <c r="CN124" i="16"/>
  <c r="CN243" i="16" s="1"/>
  <c r="BH114" i="16"/>
  <c r="AH114" i="16"/>
  <c r="AH113" i="16"/>
  <c r="BV121" i="16"/>
  <c r="AH115" i="16"/>
  <c r="AH116" i="16" s="1"/>
  <c r="DI126" i="16"/>
  <c r="DI133" i="16" s="1"/>
  <c r="DI135" i="16" s="1"/>
  <c r="CY120" i="16"/>
  <c r="CJ113" i="16"/>
  <c r="DO114" i="16"/>
  <c r="CA119" i="16"/>
  <c r="CN120" i="16"/>
  <c r="CY114" i="16"/>
  <c r="DI114" i="16"/>
  <c r="BM114" i="16"/>
  <c r="BW113" i="16"/>
  <c r="BW114" i="16"/>
  <c r="CA113" i="16"/>
  <c r="CS124" i="16"/>
  <c r="DI120" i="16"/>
  <c r="AK32" i="15"/>
  <c r="AK30" i="15"/>
  <c r="AK88" i="15"/>
  <c r="AK89" i="15" s="1"/>
  <c r="DO120" i="16"/>
  <c r="DO124" i="16"/>
  <c r="AT34" i="16"/>
  <c r="AT35" i="16"/>
  <c r="AT37" i="16" s="1"/>
  <c r="CW126" i="16"/>
  <c r="DI122" i="16" s="1"/>
  <c r="P216" i="16"/>
  <c r="CU80" i="16"/>
  <c r="CU79" i="16" s="1"/>
  <c r="CU78" i="16" s="1"/>
  <c r="CU73" i="16" s="1"/>
  <c r="CU72" i="16" s="1"/>
  <c r="CU71" i="16" s="1"/>
  <c r="CU70" i="16" s="1"/>
  <c r="CU69" i="16" s="1"/>
  <c r="CU68" i="16" s="1"/>
  <c r="CU74" i="16" s="1"/>
  <c r="CU75" i="16" s="1"/>
  <c r="CU83" i="16"/>
  <c r="CG245" i="16"/>
  <c r="CG246" i="16" s="1"/>
  <c r="CG130" i="16"/>
  <c r="BY131" i="16"/>
  <c r="BY130" i="16"/>
  <c r="M224" i="16"/>
  <c r="M225" i="16" s="1"/>
  <c r="M226" i="16" s="1"/>
  <c r="AH57" i="16"/>
  <c r="AH61" i="16" s="1"/>
  <c r="AQ114" i="16"/>
  <c r="AC189" i="16"/>
  <c r="AC188" i="16"/>
  <c r="AC187" i="16" s="1"/>
  <c r="AC185" i="16" s="1"/>
  <c r="DB245" i="16"/>
  <c r="DB246" i="16" s="1"/>
  <c r="DB130" i="16"/>
  <c r="DB131" i="16"/>
  <c r="CJ245" i="16"/>
  <c r="CJ246" i="16" s="1"/>
  <c r="CJ130" i="16"/>
  <c r="CJ131" i="16"/>
  <c r="CJ132" i="16" s="1"/>
  <c r="CF130" i="16"/>
  <c r="CF131" i="16"/>
  <c r="CB131" i="16"/>
  <c r="CB130" i="16"/>
  <c r="BX131" i="16"/>
  <c r="BX130" i="16"/>
  <c r="BP130" i="16"/>
  <c r="BP131" i="16"/>
  <c r="BP132" i="16"/>
  <c r="AT120" i="16"/>
  <c r="AT118" i="16"/>
  <c r="AT113" i="16"/>
  <c r="AT115" i="16"/>
  <c r="AT116" i="16" s="1"/>
  <c r="CX16" i="16"/>
  <c r="DN16" i="16" s="1"/>
  <c r="DN17" i="16" s="1"/>
  <c r="CX81" i="16"/>
  <c r="CX83" i="16" s="1"/>
  <c r="AK57" i="16"/>
  <c r="AK65" i="16" s="1"/>
  <c r="AK63" i="16"/>
  <c r="BK71" i="16"/>
  <c r="BK58" i="16"/>
  <c r="BL57" i="16"/>
  <c r="BW56" i="16"/>
  <c r="AY37" i="16"/>
  <c r="AY36" i="16"/>
  <c r="AY38" i="16" s="1"/>
  <c r="K214" i="16"/>
  <c r="K210" i="16" s="1"/>
  <c r="K211" i="16" s="1"/>
  <c r="AE191" i="16"/>
  <c r="CL243" i="16"/>
  <c r="AL57" i="16"/>
  <c r="AL58" i="16" s="1"/>
  <c r="CZ114" i="16"/>
  <c r="AQ113" i="16"/>
  <c r="AF58" i="16"/>
  <c r="AF61" i="16"/>
  <c r="AF64" i="16"/>
  <c r="BT130" i="16"/>
  <c r="CK243" i="16"/>
  <c r="AW188" i="16"/>
  <c r="AW189" i="16"/>
  <c r="BK177" i="16"/>
  <c r="BK172" i="16"/>
  <c r="BK169" i="16"/>
  <c r="BH177" i="16"/>
  <c r="BH169" i="16"/>
  <c r="AF172" i="16"/>
  <c r="AF177" i="16"/>
  <c r="AF179" i="16" s="1"/>
  <c r="AF169" i="16"/>
  <c r="BX170" i="16"/>
  <c r="BX167" i="16"/>
  <c r="BX176" i="16" s="1"/>
  <c r="BX155" i="16"/>
  <c r="BB120" i="16"/>
  <c r="BB119" i="16"/>
  <c r="BB124" i="16"/>
  <c r="AX115" i="16"/>
  <c r="AX116" i="16" s="1"/>
  <c r="AX113" i="16"/>
  <c r="BF217" i="16"/>
  <c r="CH243" i="16"/>
  <c r="CH126" i="16"/>
  <c r="CH133" i="16" s="1"/>
  <c r="CH135" i="16" s="1"/>
  <c r="O214" i="16"/>
  <c r="O210" i="16" s="1"/>
  <c r="O211" i="16" s="1"/>
  <c r="O217" i="16"/>
  <c r="O216" i="16"/>
  <c r="F216" i="16"/>
  <c r="F214" i="16"/>
  <c r="F210" i="16" s="1"/>
  <c r="CC131" i="16"/>
  <c r="CC130" i="16"/>
  <c r="BU130" i="16"/>
  <c r="BU131" i="16"/>
  <c r="BQ131" i="16"/>
  <c r="BQ130" i="16"/>
  <c r="BQ132" i="16"/>
  <c r="DH119" i="16"/>
  <c r="DH114" i="16"/>
  <c r="DH124" i="16"/>
  <c r="DH121" i="16" s="1"/>
  <c r="CV120" i="16"/>
  <c r="CV124" i="16"/>
  <c r="CL120" i="16"/>
  <c r="CL119" i="16"/>
  <c r="AS58" i="16"/>
  <c r="AS65" i="16"/>
  <c r="AE57" i="16"/>
  <c r="AE64" i="16" s="1"/>
  <c r="AE66" i="16" s="1"/>
  <c r="AE63" i="16"/>
  <c r="AN65" i="16"/>
  <c r="CZ119" i="16"/>
  <c r="CL114" i="16"/>
  <c r="AS172" i="16"/>
  <c r="CG131" i="16"/>
  <c r="CG132" i="16" s="1"/>
  <c r="DK130" i="16"/>
  <c r="DK131" i="16"/>
  <c r="CW130" i="16"/>
  <c r="CW131" i="16"/>
  <c r="CW245" i="16"/>
  <c r="CW246" i="16" s="1"/>
  <c r="DH120" i="16"/>
  <c r="K216" i="16"/>
  <c r="F217" i="16"/>
  <c r="F224" i="16" s="1"/>
  <c r="F225" i="16" s="1"/>
  <c r="F226" i="16" s="1"/>
  <c r="BC207" i="16"/>
  <c r="CL121" i="16"/>
  <c r="AQ153" i="16"/>
  <c r="AQ154" i="16" s="1"/>
  <c r="AQ149" i="16" s="1"/>
  <c r="AQ148" i="16" s="1"/>
  <c r="AQ146" i="16" s="1"/>
  <c r="BK50" i="16"/>
  <c r="BK48" i="16" s="1"/>
  <c r="BK45" i="16" s="1"/>
  <c r="BY126" i="16"/>
  <c r="CK122" i="16" s="1"/>
  <c r="BY121" i="16"/>
  <c r="CV114" i="16"/>
  <c r="AQ115" i="16"/>
  <c r="AQ116" i="16" s="1"/>
  <c r="DG131" i="16"/>
  <c r="AT189" i="16"/>
  <c r="AT193" i="16"/>
  <c r="AT188" i="16"/>
  <c r="AT187" i="16" s="1"/>
  <c r="AT185" i="16" s="1"/>
  <c r="BF177" i="16"/>
  <c r="BF172" i="16"/>
  <c r="AE173" i="16"/>
  <c r="AE175" i="16"/>
  <c r="AS149" i="16"/>
  <c r="AS148" i="16" s="1"/>
  <c r="AS146" i="16" s="1"/>
  <c r="AS167" i="16"/>
  <c r="AY145" i="16"/>
  <c r="AY143" i="16" s="1"/>
  <c r="AY153" i="16"/>
  <c r="AY154" i="16" s="1"/>
  <c r="DD120" i="16"/>
  <c r="DD114" i="16"/>
  <c r="DD113" i="16"/>
  <c r="DD124" i="16"/>
  <c r="DD119" i="16"/>
  <c r="CZ120" i="16"/>
  <c r="CV119" i="16"/>
  <c r="CR120" i="16"/>
  <c r="CR113" i="16"/>
  <c r="CR114" i="16"/>
  <c r="CR119" i="16"/>
  <c r="CM120" i="16"/>
  <c r="CM114" i="16"/>
  <c r="CM119" i="16"/>
  <c r="CM124" i="16"/>
  <c r="CM243" i="16" s="1"/>
  <c r="CF114" i="16"/>
  <c r="CF119" i="16"/>
  <c r="CF113" i="16"/>
  <c r="BU113" i="16"/>
  <c r="BU124" i="16"/>
  <c r="BU121" i="16" s="1"/>
  <c r="BU114" i="16"/>
  <c r="AK120" i="16"/>
  <c r="AK114" i="16"/>
  <c r="BO124" i="16"/>
  <c r="BO126" i="16" s="1"/>
  <c r="CA122" i="16" s="1"/>
  <c r="BO114" i="16"/>
  <c r="BO113" i="16"/>
  <c r="BE113" i="16"/>
  <c r="BE124" i="16"/>
  <c r="BE114" i="16"/>
  <c r="BE119" i="16"/>
  <c r="BE120" i="16"/>
  <c r="CT131" i="16"/>
  <c r="CT132" i="16" s="1"/>
  <c r="CT130" i="16"/>
  <c r="CP130" i="16"/>
  <c r="CP245" i="16"/>
  <c r="CP246" i="16" s="1"/>
  <c r="BQ114" i="16"/>
  <c r="BQ120" i="16"/>
  <c r="BQ124" i="16"/>
  <c r="BM119" i="16"/>
  <c r="BM124" i="16"/>
  <c r="BM120" i="16"/>
  <c r="AC111" i="16"/>
  <c r="AC129" i="16" s="1"/>
  <c r="AC128" i="16" s="1"/>
  <c r="AC117" i="16"/>
  <c r="AC118" i="16" s="1"/>
  <c r="CM16" i="16"/>
  <c r="CM17" i="16" s="1"/>
  <c r="CM81" i="16"/>
  <c r="CM80" i="16" s="1"/>
  <c r="CM79" i="16" s="1"/>
  <c r="CM78" i="16" s="1"/>
  <c r="CM73" i="16" s="1"/>
  <c r="CM72" i="16" s="1"/>
  <c r="CM71" i="16" s="1"/>
  <c r="CM70" i="16" s="1"/>
  <c r="CM69" i="16" s="1"/>
  <c r="CM68" i="16" s="1"/>
  <c r="CM74" i="16" s="1"/>
  <c r="CM75" i="16" s="1"/>
  <c r="CM87" i="16" s="1"/>
  <c r="AU36" i="16"/>
  <c r="AU38" i="16" s="1"/>
  <c r="AU37" i="16"/>
  <c r="BI169" i="16"/>
  <c r="BI172" i="16"/>
  <c r="DH131" i="16"/>
  <c r="DH130" i="16"/>
  <c r="CY131" i="16"/>
  <c r="CY130" i="16"/>
  <c r="CY245" i="16"/>
  <c r="CY246" i="16" s="1"/>
  <c r="CS131" i="16"/>
  <c r="CS132" i="16" s="1"/>
  <c r="CS245" i="16"/>
  <c r="CS246" i="16" s="1"/>
  <c r="CJ114" i="16"/>
  <c r="CJ119" i="16"/>
  <c r="CJ120" i="16"/>
  <c r="CG120" i="16"/>
  <c r="CG124" i="16"/>
  <c r="CG121" i="16" s="1"/>
  <c r="AB120" i="16"/>
  <c r="AB115" i="16"/>
  <c r="AB116" i="16" s="1"/>
  <c r="AT58" i="16"/>
  <c r="AT65" i="16"/>
  <c r="AT61" i="16"/>
  <c r="AT62" i="16" s="1"/>
  <c r="AT63" i="16" s="1"/>
  <c r="DG83" i="16"/>
  <c r="DG80" i="16"/>
  <c r="DG79" i="16" s="1"/>
  <c r="DG78" i="16" s="1"/>
  <c r="DG73" i="16" s="1"/>
  <c r="DG72" i="16" s="1"/>
  <c r="DG71" i="16" s="1"/>
  <c r="DG70" i="16" s="1"/>
  <c r="DG69" i="16" s="1"/>
  <c r="DG68" i="16" s="1"/>
  <c r="DG57" i="16" s="1"/>
  <c r="CS83" i="16"/>
  <c r="CS80" i="16"/>
  <c r="CS79" i="16" s="1"/>
  <c r="CS78" i="16" s="1"/>
  <c r="CS73" i="16" s="1"/>
  <c r="CS72" i="16" s="1"/>
  <c r="CS71" i="16" s="1"/>
  <c r="CS70" i="16" s="1"/>
  <c r="CS69" i="16" s="1"/>
  <c r="CS68" i="16" s="1"/>
  <c r="CS57" i="16" s="1"/>
  <c r="CS12" i="16" s="1"/>
  <c r="CS13" i="16" s="1"/>
  <c r="DK80" i="16"/>
  <c r="DK79" i="16" s="1"/>
  <c r="DK78" i="16" s="1"/>
  <c r="DK73" i="16" s="1"/>
  <c r="DK72" i="16" s="1"/>
  <c r="DK71" i="16" s="1"/>
  <c r="DK70" i="16" s="1"/>
  <c r="DK69" i="16" s="1"/>
  <c r="DK68" i="16" s="1"/>
  <c r="DK57" i="16" s="1"/>
  <c r="DS56" i="16" s="1"/>
  <c r="DK83" i="16"/>
  <c r="AQ65" i="16"/>
  <c r="AQ61" i="16"/>
  <c r="AQ62" i="16" s="1"/>
  <c r="AQ63" i="16" s="1"/>
  <c r="AQ59" i="16"/>
  <c r="AQ50" i="16"/>
  <c r="AQ48" i="16" s="1"/>
  <c r="AQ45" i="16" s="1"/>
  <c r="AQ42" i="16" s="1"/>
  <c r="CL54" i="16"/>
  <c r="CL49" i="16"/>
  <c r="BB59" i="16"/>
  <c r="BB65" i="16"/>
  <c r="BB61" i="16"/>
  <c r="BB62" i="16" s="1"/>
  <c r="BB63" i="16" s="1"/>
  <c r="BB50" i="16"/>
  <c r="BB48" i="16" s="1"/>
  <c r="BB45" i="16" s="1"/>
  <c r="BB46" i="16" s="1"/>
  <c r="BB47" i="16" s="1"/>
  <c r="BB58" i="16"/>
  <c r="CH83" i="16"/>
  <c r="CH80" i="16"/>
  <c r="CH79" i="16" s="1"/>
  <c r="CH78" i="16" s="1"/>
  <c r="CH73" i="16" s="1"/>
  <c r="CH72" i="16" s="1"/>
  <c r="CH71" i="16" s="1"/>
  <c r="CH70" i="16" s="1"/>
  <c r="CH69" i="16" s="1"/>
  <c r="CH68" i="16" s="1"/>
  <c r="CH74" i="16" s="1"/>
  <c r="CH75" i="16" s="1"/>
  <c r="DD83" i="16"/>
  <c r="DD80" i="16"/>
  <c r="DD79" i="16" s="1"/>
  <c r="DD78" i="16" s="1"/>
  <c r="DD73" i="16" s="1"/>
  <c r="DD72" i="16" s="1"/>
  <c r="DD71" i="16" s="1"/>
  <c r="DD70" i="16" s="1"/>
  <c r="DD69" i="16" s="1"/>
  <c r="DD68" i="16" s="1"/>
  <c r="DD57" i="16" s="1"/>
  <c r="DD55" i="16" s="1"/>
  <c r="DI83" i="16"/>
  <c r="DI80" i="16"/>
  <c r="DI79" i="16" s="1"/>
  <c r="DI78" i="16" s="1"/>
  <c r="DI73" i="16" s="1"/>
  <c r="DI72" i="16" s="1"/>
  <c r="DI71" i="16" s="1"/>
  <c r="DI70" i="16" s="1"/>
  <c r="DI69" i="16" s="1"/>
  <c r="DI68" i="16" s="1"/>
  <c r="DI57" i="16" s="1"/>
  <c r="DQ56" i="16" s="1"/>
  <c r="AO50" i="16"/>
  <c r="AO48" i="16" s="1"/>
  <c r="AO45" i="16" s="1"/>
  <c r="AO41" i="16" s="1"/>
  <c r="AO32" i="16" s="1"/>
  <c r="AF87" i="16"/>
  <c r="AF59" i="16"/>
  <c r="AF62" i="16" s="1"/>
  <c r="AC59" i="16"/>
  <c r="AC62" i="16" s="1"/>
  <c r="AY61" i="16"/>
  <c r="AY62" i="16" s="1"/>
  <c r="AY63" i="16" s="1"/>
  <c r="AC65" i="16"/>
  <c r="AF65" i="16"/>
  <c r="AY50" i="16"/>
  <c r="AY48" i="16" s="1"/>
  <c r="AO65" i="16"/>
  <c r="AO58" i="16"/>
  <c r="AS61" i="16"/>
  <c r="AS62" i="16" s="1"/>
  <c r="AS63" i="16" s="1"/>
  <c r="AC58" i="16"/>
  <c r="AY59" i="16"/>
  <c r="AO59" i="16"/>
  <c r="AS59" i="16"/>
  <c r="AC50" i="16"/>
  <c r="AY65" i="16"/>
  <c r="AC61" i="16"/>
  <c r="AF94" i="15"/>
  <c r="AF95" i="15" s="1"/>
  <c r="X96" i="15"/>
  <c r="X97" i="15" s="1"/>
  <c r="L96" i="15"/>
  <c r="L97" i="15" s="1"/>
  <c r="AI54" i="15"/>
  <c r="AI53" i="15" s="1"/>
  <c r="AI50" i="15" s="1"/>
  <c r="AJ53" i="15"/>
  <c r="AJ50" i="15" s="1"/>
  <c r="AJ94" i="15" s="1"/>
  <c r="AJ95" i="15" s="1"/>
  <c r="AH53" i="15"/>
  <c r="AH50" i="15" s="1"/>
  <c r="AH94" i="15" s="1"/>
  <c r="AH95" i="15" s="1"/>
  <c r="AA55" i="15"/>
  <c r="AB51" i="15"/>
  <c r="AT133" i="16"/>
  <c r="AT135" i="16" s="1"/>
  <c r="BJ151" i="16"/>
  <c r="BJ153" i="16"/>
  <c r="BJ145" i="16"/>
  <c r="BJ143" i="16" s="1"/>
  <c r="BI144" i="16"/>
  <c r="BI142" i="16" s="1"/>
  <c r="BI143" i="16"/>
  <c r="BH136" i="16"/>
  <c r="BK143" i="16"/>
  <c r="BI151" i="16"/>
  <c r="AM141" i="16"/>
  <c r="AM152" i="16" s="1"/>
  <c r="AQ145" i="16"/>
  <c r="BI153" i="16"/>
  <c r="AM137" i="16"/>
  <c r="DK122" i="16"/>
  <c r="DG125" i="16"/>
  <c r="AO120" i="16"/>
  <c r="AO118" i="16"/>
  <c r="AO115" i="16"/>
  <c r="AO116" i="16" s="1"/>
  <c r="AO114" i="16"/>
  <c r="AO113" i="16"/>
  <c r="DG126" i="16"/>
  <c r="DG121" i="16"/>
  <c r="BN114" i="16"/>
  <c r="BN113" i="16"/>
  <c r="BN119" i="16"/>
  <c r="BN124" i="16"/>
  <c r="BN120" i="16"/>
  <c r="BF113" i="16"/>
  <c r="BF124" i="16"/>
  <c r="BF243" i="16" s="1"/>
  <c r="BF244" i="16" s="1"/>
  <c r="BF114" i="16"/>
  <c r="BF120" i="16"/>
  <c r="BF119" i="16"/>
  <c r="AY115" i="16"/>
  <c r="AY116" i="16" s="1"/>
  <c r="AY113" i="16"/>
  <c r="AY120" i="16"/>
  <c r="AY114" i="16"/>
  <c r="AY118" i="16"/>
  <c r="AY119" i="16"/>
  <c r="CO122" i="16"/>
  <c r="CC133" i="16"/>
  <c r="CC135" i="16" s="1"/>
  <c r="CC140" i="16" s="1"/>
  <c r="CC141" i="16" s="1"/>
  <c r="CC152" i="16" s="1"/>
  <c r="CC153" i="16" s="1"/>
  <c r="CC154" i="16" s="1"/>
  <c r="CC149" i="16" s="1"/>
  <c r="CC148" i="16" s="1"/>
  <c r="CC147" i="16" s="1"/>
  <c r="AX120" i="16"/>
  <c r="AX114" i="16"/>
  <c r="AX119" i="16"/>
  <c r="AX118" i="16"/>
  <c r="AM113" i="16"/>
  <c r="AM118" i="16"/>
  <c r="AM120" i="16"/>
  <c r="AM115" i="16"/>
  <c r="AM116" i="16" s="1"/>
  <c r="AF113" i="16"/>
  <c r="AF118" i="16"/>
  <c r="AF120" i="16"/>
  <c r="AF114" i="16"/>
  <c r="AF115" i="16"/>
  <c r="AF116" i="16" s="1"/>
  <c r="CL141" i="16"/>
  <c r="CL152" i="16" s="1"/>
  <c r="CL151" i="16" s="1"/>
  <c r="CL239" i="16"/>
  <c r="CO121" i="16"/>
  <c r="CO126" i="16"/>
  <c r="CO243" i="16"/>
  <c r="BR113" i="16"/>
  <c r="BR120" i="16"/>
  <c r="BR119" i="16"/>
  <c r="BR114" i="16"/>
  <c r="BR124" i="16"/>
  <c r="BD114" i="16"/>
  <c r="BD124" i="16"/>
  <c r="BD243" i="16" s="1"/>
  <c r="BD244" i="16" s="1"/>
  <c r="BD119" i="16"/>
  <c r="BD120" i="16"/>
  <c r="CW121" i="16"/>
  <c r="BV133" i="16"/>
  <c r="BV135" i="16" s="1"/>
  <c r="BV140" i="16" s="1"/>
  <c r="BV141" i="16" s="1"/>
  <c r="BV152" i="16" s="1"/>
  <c r="BV153" i="16" s="1"/>
  <c r="BV154" i="16" s="1"/>
  <c r="CR126" i="16"/>
  <c r="BM243" i="16"/>
  <c r="BM244" i="16" s="1"/>
  <c r="CR243" i="16"/>
  <c r="BP133" i="16"/>
  <c r="BP135" i="16" s="1"/>
  <c r="BP140" i="16" s="1"/>
  <c r="BP141" i="16" s="1"/>
  <c r="BP152" i="16" s="1"/>
  <c r="AH145" i="16"/>
  <c r="AB141" i="16"/>
  <c r="AB152" i="16" s="1"/>
  <c r="AB136" i="16"/>
  <c r="AB137" i="16"/>
  <c r="DA141" i="16"/>
  <c r="DA152" i="16" s="1"/>
  <c r="DA239" i="16"/>
  <c r="DA240" i="16" s="1"/>
  <c r="AL136" i="16"/>
  <c r="AL137" i="16"/>
  <c r="CZ133" i="16"/>
  <c r="CZ135" i="16" s="1"/>
  <c r="AH151" i="16"/>
  <c r="CL138" i="16"/>
  <c r="AR133" i="16"/>
  <c r="AR135" i="16" s="1"/>
  <c r="AR140" i="16" s="1"/>
  <c r="AR137" i="16" s="1"/>
  <c r="S49" i="15"/>
  <c r="S48" i="15" s="1"/>
  <c r="S47" i="15" s="1"/>
  <c r="S46" i="15" s="1"/>
  <c r="S44" i="15" s="1"/>
  <c r="S43" i="15" s="1"/>
  <c r="S41" i="15" s="1"/>
  <c r="S94" i="15"/>
  <c r="S95" i="15" s="1"/>
  <c r="AE49" i="15"/>
  <c r="AE48" i="15" s="1"/>
  <c r="AE47" i="15" s="1"/>
  <c r="AE94" i="15"/>
  <c r="AE95" i="15" s="1"/>
  <c r="G94" i="15"/>
  <c r="G95" i="15" s="1"/>
  <c r="G49" i="15"/>
  <c r="G48" i="15" s="1"/>
  <c r="G47" i="15" s="1"/>
  <c r="G46" i="15" s="1"/>
  <c r="G44" i="15" s="1"/>
  <c r="G43" i="15" s="1"/>
  <c r="G41" i="15" s="1"/>
  <c r="G40" i="15" s="1"/>
  <c r="G39" i="15" s="1"/>
  <c r="I49" i="15"/>
  <c r="I48" i="15" s="1"/>
  <c r="I47" i="15" s="1"/>
  <c r="I46" i="15" s="1"/>
  <c r="I36" i="15" s="1"/>
  <c r="I94" i="15"/>
  <c r="I95" i="15" s="1"/>
  <c r="AN53" i="15"/>
  <c r="AN50" i="15" s="1"/>
  <c r="AN94" i="15" s="1"/>
  <c r="AN95" i="15" s="1"/>
  <c r="AM53" i="15"/>
  <c r="AM50" i="15" s="1"/>
  <c r="AM94" i="15" s="1"/>
  <c r="AM95" i="15" s="1"/>
  <c r="AD49" i="15"/>
  <c r="AD48" i="15" s="1"/>
  <c r="AD47" i="15" s="1"/>
  <c r="BF42" i="16"/>
  <c r="BF46" i="16"/>
  <c r="BF47" i="16" s="1"/>
  <c r="BF41" i="16"/>
  <c r="BF32" i="16" s="1"/>
  <c r="AM41" i="16"/>
  <c r="AM32" i="16" s="1"/>
  <c r="AM46" i="16"/>
  <c r="AM47" i="16" s="1"/>
  <c r="AM42" i="16"/>
  <c r="BK42" i="16"/>
  <c r="BE41" i="16"/>
  <c r="BE32" i="16" s="1"/>
  <c r="BE46" i="16"/>
  <c r="BE47" i="16" s="1"/>
  <c r="CN67" i="16"/>
  <c r="CN65" i="16" s="1"/>
  <c r="CN14" i="16"/>
  <c r="CN15" i="16" s="1"/>
  <c r="CN57" i="16"/>
  <c r="CN74" i="16"/>
  <c r="CN75" i="16" s="1"/>
  <c r="DN120" i="16"/>
  <c r="DN119" i="16"/>
  <c r="DN114" i="16"/>
  <c r="DN124" i="16"/>
  <c r="DN113" i="16"/>
  <c r="CP113" i="16"/>
  <c r="CP124" i="16"/>
  <c r="CP114" i="16"/>
  <c r="CP119" i="16"/>
  <c r="CP120" i="16"/>
  <c r="AL114" i="16"/>
  <c r="AL113" i="16"/>
  <c r="AL120" i="16"/>
  <c r="AL115" i="16"/>
  <c r="AL116" i="16" s="1"/>
  <c r="AL118" i="16"/>
  <c r="BA113" i="16"/>
  <c r="BA118" i="16"/>
  <c r="BA114" i="16"/>
  <c r="BA115" i="16"/>
  <c r="BA116" i="16" s="1"/>
  <c r="BA119" i="16"/>
  <c r="BA120" i="16"/>
  <c r="AS115" i="16"/>
  <c r="AS116" i="16" s="1"/>
  <c r="AS118" i="16"/>
  <c r="AS114" i="16"/>
  <c r="AS120" i="16"/>
  <c r="AS124" i="16" s="1"/>
  <c r="AS113" i="16"/>
  <c r="DB83" i="16"/>
  <c r="DB80" i="16"/>
  <c r="DB79" i="16" s="1"/>
  <c r="DB78" i="16" s="1"/>
  <c r="DB73" i="16" s="1"/>
  <c r="DB72" i="16" s="1"/>
  <c r="DB71" i="16" s="1"/>
  <c r="DB70" i="16" s="1"/>
  <c r="DB69" i="16" s="1"/>
  <c r="DB68" i="16" s="1"/>
  <c r="BA46" i="16"/>
  <c r="BA47" i="16" s="1"/>
  <c r="BA41" i="16"/>
  <c r="BA32" i="16" s="1"/>
  <c r="BA42" i="16"/>
  <c r="AF42" i="16"/>
  <c r="AF41" i="16"/>
  <c r="AF32" i="16" s="1"/>
  <c r="AF46" i="16"/>
  <c r="AF47" i="16" s="1"/>
  <c r="U213" i="16"/>
  <c r="U216" i="16"/>
  <c r="U214" i="16"/>
  <c r="U210" i="16" s="1"/>
  <c r="U217" i="16"/>
  <c r="DN130" i="16"/>
  <c r="DN131" i="16"/>
  <c r="CO130" i="16"/>
  <c r="CO245" i="16"/>
  <c r="CO246" i="16" s="1"/>
  <c r="CO131" i="16"/>
  <c r="BJ179" i="16"/>
  <c r="BJ173" i="16"/>
  <c r="BJ175" i="16"/>
  <c r="BJ180" i="16"/>
  <c r="BJ237" i="16"/>
  <c r="CJ126" i="16"/>
  <c r="CJ121" i="16"/>
  <c r="CJ243" i="16"/>
  <c r="AT143" i="16"/>
  <c r="AT144" i="16"/>
  <c r="AT142" i="16" s="1"/>
  <c r="CW80" i="16"/>
  <c r="CW79" i="16" s="1"/>
  <c r="CW78" i="16" s="1"/>
  <c r="CW73" i="16" s="1"/>
  <c r="CW72" i="16" s="1"/>
  <c r="CW71" i="16" s="1"/>
  <c r="CW70" i="16" s="1"/>
  <c r="CW69" i="16" s="1"/>
  <c r="CW68" i="16" s="1"/>
  <c r="CW83" i="16"/>
  <c r="CT120" i="16"/>
  <c r="CT119" i="16"/>
  <c r="CT124" i="16"/>
  <c r="CT113" i="16"/>
  <c r="CT114" i="16"/>
  <c r="AU115" i="16"/>
  <c r="AU116" i="16" s="1"/>
  <c r="AU118" i="16"/>
  <c r="AU114" i="16"/>
  <c r="AU113" i="16"/>
  <c r="AU120" i="16"/>
  <c r="AN115" i="16"/>
  <c r="AN116" i="16" s="1"/>
  <c r="AN118" i="16"/>
  <c r="AN113" i="16"/>
  <c r="AN114" i="16"/>
  <c r="AN120" i="16"/>
  <c r="AZ42" i="16"/>
  <c r="AZ46" i="16"/>
  <c r="AZ47" i="16" s="1"/>
  <c r="AK37" i="16"/>
  <c r="AK36" i="16"/>
  <c r="AK38" i="16" s="1"/>
  <c r="CB145" i="16"/>
  <c r="CB153" i="16"/>
  <c r="CB154" i="16" s="1"/>
  <c r="CO14" i="16"/>
  <c r="CO15" i="16" s="1"/>
  <c r="CO74" i="16"/>
  <c r="CO75" i="16" s="1"/>
  <c r="CO57" i="16"/>
  <c r="Y214" i="16"/>
  <c r="Y210" i="16" s="1"/>
  <c r="Y211" i="16" s="1"/>
  <c r="Y217" i="16"/>
  <c r="Y213" i="16"/>
  <c r="Y216" i="16"/>
  <c r="AG141" i="16"/>
  <c r="AG152" i="16" s="1"/>
  <c r="AG136" i="16"/>
  <c r="AG137" i="16"/>
  <c r="CD170" i="16"/>
  <c r="CJ12" i="16"/>
  <c r="CJ13" i="16" s="1"/>
  <c r="CJ49" i="16"/>
  <c r="CJ55" i="16"/>
  <c r="CV56" i="16"/>
  <c r="CJ50" i="16"/>
  <c r="CJ48" i="16" s="1"/>
  <c r="CJ45" i="16" s="1"/>
  <c r="CJ54" i="16"/>
  <c r="BP56" i="16"/>
  <c r="BD61" i="16"/>
  <c r="BD62" i="16" s="1"/>
  <c r="BD63" i="16" s="1"/>
  <c r="BD50" i="16"/>
  <c r="BD48" i="16" s="1"/>
  <c r="BD45" i="16" s="1"/>
  <c r="BD58" i="16"/>
  <c r="BD65" i="16"/>
  <c r="CI140" i="16"/>
  <c r="CI138" i="16"/>
  <c r="BA189" i="16"/>
  <c r="BA188" i="16"/>
  <c r="BA193" i="16"/>
  <c r="BA195" i="16" s="1"/>
  <c r="AX187" i="16"/>
  <c r="AX185" i="16" s="1"/>
  <c r="AX186" i="16"/>
  <c r="AT153" i="16"/>
  <c r="AT154" i="16" s="1"/>
  <c r="AT151" i="16"/>
  <c r="BK147" i="16"/>
  <c r="BK146" i="16"/>
  <c r="AX137" i="16"/>
  <c r="AX141" i="16"/>
  <c r="AX152" i="16" s="1"/>
  <c r="BW126" i="16"/>
  <c r="BW121" i="16"/>
  <c r="BJ120" i="16"/>
  <c r="BJ113" i="16"/>
  <c r="BJ119" i="16"/>
  <c r="AP118" i="16"/>
  <c r="AP114" i="16"/>
  <c r="AP115" i="16"/>
  <c r="AP116" i="16" s="1"/>
  <c r="AP113" i="16"/>
  <c r="DF83" i="16"/>
  <c r="DF80" i="16"/>
  <c r="DF79" i="16" s="1"/>
  <c r="DF78" i="16" s="1"/>
  <c r="DF73" i="16" s="1"/>
  <c r="DF72" i="16" s="1"/>
  <c r="DF71" i="16" s="1"/>
  <c r="DF70" i="16" s="1"/>
  <c r="DF69" i="16" s="1"/>
  <c r="DF68" i="16" s="1"/>
  <c r="CI81" i="16"/>
  <c r="CI16" i="16"/>
  <c r="CI17" i="16" s="1"/>
  <c r="AP50" i="16"/>
  <c r="AP48" i="16" s="1"/>
  <c r="AP45" i="16" s="1"/>
  <c r="AP59" i="16"/>
  <c r="AP65" i="16"/>
  <c r="AP61" i="16"/>
  <c r="AP62" i="16" s="1"/>
  <c r="AP63" i="16" s="1"/>
  <c r="BJ41" i="16"/>
  <c r="BJ32" i="16" s="1"/>
  <c r="BJ42" i="16"/>
  <c r="BJ46" i="16"/>
  <c r="BJ47" i="16" s="1"/>
  <c r="BC42" i="16"/>
  <c r="BC41" i="16"/>
  <c r="BC32" i="16" s="1"/>
  <c r="BC46" i="16"/>
  <c r="BC47" i="16" s="1"/>
  <c r="CJ61" i="16"/>
  <c r="CJ62" i="16" s="1"/>
  <c r="CJ63" i="16" s="1"/>
  <c r="CL50" i="16"/>
  <c r="CL48" i="16" s="1"/>
  <c r="CL45" i="16" s="1"/>
  <c r="CX56" i="16"/>
  <c r="CL58" i="16"/>
  <c r="CL64" i="16" s="1"/>
  <c r="CL66" i="16" s="1"/>
  <c r="CL61" i="16"/>
  <c r="CL62" i="16" s="1"/>
  <c r="CL63" i="16" s="1"/>
  <c r="CL55" i="16"/>
  <c r="CL12" i="16"/>
  <c r="CL13" i="16" s="1"/>
  <c r="AP58" i="16"/>
  <c r="CL74" i="16"/>
  <c r="CL75" i="16" s="1"/>
  <c r="CL14" i="16"/>
  <c r="CL15" i="16" s="1"/>
  <c r="CL67" i="16"/>
  <c r="CL65" i="16" s="1"/>
  <c r="DM126" i="16"/>
  <c r="DM133" i="16" s="1"/>
  <c r="DM135" i="16" s="1"/>
  <c r="DM121" i="16"/>
  <c r="AP120" i="16"/>
  <c r="AP124" i="16" s="1"/>
  <c r="X53" i="15"/>
  <c r="X50" i="15" s="1"/>
  <c r="Y54" i="15"/>
  <c r="T49" i="15"/>
  <c r="T48" i="15" s="1"/>
  <c r="T47" i="15" s="1"/>
  <c r="T46" i="15" s="1"/>
  <c r="T94" i="15"/>
  <c r="T95" i="15" s="1"/>
  <c r="J49" i="15"/>
  <c r="J48" i="15" s="1"/>
  <c r="J47" i="15" s="1"/>
  <c r="J46" i="15" s="1"/>
  <c r="J94" i="15"/>
  <c r="J95" i="15" s="1"/>
  <c r="AL94" i="15"/>
  <c r="AL95" i="15" s="1"/>
  <c r="K49" i="15"/>
  <c r="K48" i="15" s="1"/>
  <c r="K47" i="15" s="1"/>
  <c r="K46" i="15" s="1"/>
  <c r="K94" i="15"/>
  <c r="K95" i="15" s="1"/>
  <c r="AF44" i="15"/>
  <c r="AF43" i="15" s="1"/>
  <c r="AF41" i="15" s="1"/>
  <c r="AF98" i="15"/>
  <c r="AF99" i="15" s="1"/>
  <c r="AF36" i="15"/>
  <c r="CN126" i="16"/>
  <c r="CN133" i="16" s="1"/>
  <c r="CN135" i="16" s="1"/>
  <c r="V44" i="15"/>
  <c r="V43" i="15" s="1"/>
  <c r="V41" i="15" s="1"/>
  <c r="V40" i="15" s="1"/>
  <c r="V39" i="15" s="1"/>
  <c r="V38" i="15" s="1"/>
  <c r="V36" i="15"/>
  <c r="AN241" i="16"/>
  <c r="AN242" i="16" s="1"/>
  <c r="AN167" i="16"/>
  <c r="AN155" i="16"/>
  <c r="AN170" i="16"/>
  <c r="AN149" i="16"/>
  <c r="AN148" i="16" s="1"/>
  <c r="AN146" i="16" s="1"/>
  <c r="AK137" i="16"/>
  <c r="AK136" i="16"/>
  <c r="AK141" i="16"/>
  <c r="AK152" i="16" s="1"/>
  <c r="DD130" i="16"/>
  <c r="DD131" i="16"/>
  <c r="CQ130" i="16"/>
  <c r="CQ131" i="16"/>
  <c r="BC124" i="16"/>
  <c r="BC113" i="16"/>
  <c r="BC119" i="16"/>
  <c r="BC120" i="16"/>
  <c r="CQ83" i="16"/>
  <c r="CQ80" i="16"/>
  <c r="CQ79" i="16" s="1"/>
  <c r="CQ78" i="16" s="1"/>
  <c r="CQ73" i="16" s="1"/>
  <c r="CQ72" i="16" s="1"/>
  <c r="CQ71" i="16" s="1"/>
  <c r="CQ70" i="16" s="1"/>
  <c r="CQ69" i="16" s="1"/>
  <c r="CQ68" i="16" s="1"/>
  <c r="AG58" i="16"/>
  <c r="AG61" i="16"/>
  <c r="AG50" i="16"/>
  <c r="AG65" i="16"/>
  <c r="AG64" i="16"/>
  <c r="AG66" i="16" s="1"/>
  <c r="DA243" i="16"/>
  <c r="DA244" i="16" s="1"/>
  <c r="CG80" i="16"/>
  <c r="CG79" i="16" s="1"/>
  <c r="CG78" i="16" s="1"/>
  <c r="CG73" i="16" s="1"/>
  <c r="CG72" i="16" s="1"/>
  <c r="CG71" i="16" s="1"/>
  <c r="CG70" i="16" s="1"/>
  <c r="CG69" i="16" s="1"/>
  <c r="CG68" i="16" s="1"/>
  <c r="CI60" i="16"/>
  <c r="AI58" i="16"/>
  <c r="AI61" i="16"/>
  <c r="AI50" i="16"/>
  <c r="AI48" i="16" s="1"/>
  <c r="AI45" i="16" s="1"/>
  <c r="AI59" i="16"/>
  <c r="AI62" i="16" s="1"/>
  <c r="AI65" i="16"/>
  <c r="AI64" i="16"/>
  <c r="AI66" i="16" s="1"/>
  <c r="AI87" i="16" s="1"/>
  <c r="BC114" i="16"/>
  <c r="CP14" i="16"/>
  <c r="CP15" i="16" s="1"/>
  <c r="CP74" i="16"/>
  <c r="CP75" i="16" s="1"/>
  <c r="CP57" i="16"/>
  <c r="CP67" i="16"/>
  <c r="CP65" i="16" s="1"/>
  <c r="CJ67" i="16"/>
  <c r="CJ65" i="16" s="1"/>
  <c r="CJ14" i="16"/>
  <c r="CJ15" i="16" s="1"/>
  <c r="CJ74" i="16"/>
  <c r="CJ75" i="16" s="1"/>
  <c r="W36" i="15"/>
  <c r="W44" i="15"/>
  <c r="W43" i="15" s="1"/>
  <c r="W41" i="15" s="1"/>
  <c r="W40" i="15" s="1"/>
  <c r="W39" i="15" s="1"/>
  <c r="W38" i="15" s="1"/>
  <c r="AH167" i="16"/>
  <c r="AH149" i="16"/>
  <c r="AH170" i="16"/>
  <c r="U36" i="15"/>
  <c r="U44" i="15"/>
  <c r="U43" i="15" s="1"/>
  <c r="U41" i="15" s="1"/>
  <c r="U40" i="15" s="1"/>
  <c r="U39" i="15" s="1"/>
  <c r="U38" i="15" s="1"/>
  <c r="F49" i="15"/>
  <c r="F48" i="15" s="1"/>
  <c r="F47" i="15" s="1"/>
  <c r="F46" i="15" s="1"/>
  <c r="F94" i="15"/>
  <c r="F95" i="15" s="1"/>
  <c r="AH241" i="16"/>
  <c r="AH242" i="16" s="1"/>
  <c r="CD151" i="16"/>
  <c r="BZ121" i="16"/>
  <c r="BZ126" i="16"/>
  <c r="CZ80" i="16"/>
  <c r="CZ79" i="16" s="1"/>
  <c r="CZ78" i="16" s="1"/>
  <c r="CZ73" i="16" s="1"/>
  <c r="CZ72" i="16" s="1"/>
  <c r="CZ71" i="16" s="1"/>
  <c r="CZ70" i="16" s="1"/>
  <c r="CZ69" i="16" s="1"/>
  <c r="CZ68" i="16" s="1"/>
  <c r="CZ83" i="16"/>
  <c r="X55" i="15"/>
  <c r="C50" i="15"/>
  <c r="AQ50" i="15"/>
  <c r="AN50" i="16"/>
  <c r="AN48" i="16" s="1"/>
  <c r="AN45" i="16" s="1"/>
  <c r="AW197" i="16"/>
  <c r="AW215" i="16" s="1"/>
  <c r="AW237" i="16"/>
  <c r="AW238" i="16" s="1"/>
  <c r="AC183" i="16"/>
  <c r="DB121" i="16"/>
  <c r="DB243" i="16"/>
  <c r="DB126" i="16"/>
  <c r="M53" i="15"/>
  <c r="M50" i="15" s="1"/>
  <c r="N54" i="15"/>
  <c r="N53" i="15" s="1"/>
  <c r="N50" i="15" s="1"/>
  <c r="H49" i="15"/>
  <c r="H48" i="15" s="1"/>
  <c r="H47" i="15" s="1"/>
  <c r="H46" i="15" s="1"/>
  <c r="H94" i="15"/>
  <c r="H95" i="15" s="1"/>
  <c r="O49" i="15"/>
  <c r="O48" i="15" s="1"/>
  <c r="O47" i="15" s="1"/>
  <c r="O46" i="15" s="1"/>
  <c r="P50" i="15"/>
  <c r="R49" i="15"/>
  <c r="R48" i="15" s="1"/>
  <c r="R47" i="15" s="1"/>
  <c r="R46" i="15" s="1"/>
  <c r="R94" i="15"/>
  <c r="R95" i="15" s="1"/>
  <c r="CZ121" i="16"/>
  <c r="CZ243" i="16"/>
  <c r="CZ244" i="16" s="1"/>
  <c r="R96" i="15"/>
  <c r="R97" i="15" s="1"/>
  <c r="R86" i="15"/>
  <c r="R87" i="15" s="1"/>
  <c r="J96" i="15"/>
  <c r="J97" i="15" s="1"/>
  <c r="F86" i="15"/>
  <c r="F87" i="15" s="1"/>
  <c r="F96" i="15"/>
  <c r="F97" i="15" s="1"/>
  <c r="L53" i="15"/>
  <c r="L50" i="15" s="1"/>
  <c r="AB50" i="15"/>
  <c r="AA49" i="15"/>
  <c r="AA48" i="15" s="1"/>
  <c r="AA47" i="15" s="1"/>
  <c r="AA46" i="15" s="1"/>
  <c r="I55" i="15"/>
  <c r="Y96" i="15"/>
  <c r="Y97" i="15" s="1"/>
  <c r="CB119" i="16"/>
  <c r="AL141" i="16"/>
  <c r="AL152" i="16" s="1"/>
  <c r="AR118" i="16"/>
  <c r="BH239" i="16"/>
  <c r="AP191" i="16"/>
  <c r="BE169" i="16"/>
  <c r="BE172" i="16"/>
  <c r="BE177" i="16"/>
  <c r="AB172" i="16"/>
  <c r="AB177" i="16"/>
  <c r="AI172" i="16"/>
  <c r="CN131" i="16"/>
  <c r="AD50" i="16" l="1"/>
  <c r="CD155" i="16"/>
  <c r="AO189" i="16"/>
  <c r="CD167" i="16"/>
  <c r="CD176" i="16" s="1"/>
  <c r="BA219" i="16"/>
  <c r="CD145" i="16"/>
  <c r="AD61" i="16"/>
  <c r="CT122" i="16"/>
  <c r="DK121" i="16"/>
  <c r="BL183" i="16"/>
  <c r="BB42" i="16"/>
  <c r="CK57" i="16"/>
  <c r="CW56" i="16" s="1"/>
  <c r="AT186" i="16"/>
  <c r="DK55" i="16"/>
  <c r="BL237" i="16"/>
  <c r="BL238" i="16" s="1"/>
  <c r="BX126" i="16"/>
  <c r="CJ122" i="16" s="1"/>
  <c r="AB41" i="16"/>
  <c r="AB32" i="16" s="1"/>
  <c r="AB34" i="16" s="1"/>
  <c r="DN83" i="16"/>
  <c r="CK67" i="16"/>
  <c r="CK65" i="16" s="1"/>
  <c r="CK133" i="16"/>
  <c r="CK135" i="16" s="1"/>
  <c r="CK138" i="16" s="1"/>
  <c r="BL175" i="16"/>
  <c r="AB46" i="16"/>
  <c r="AB47" i="16" s="1"/>
  <c r="CK74" i="16"/>
  <c r="CK75" i="16" s="1"/>
  <c r="CK87" i="16" s="1"/>
  <c r="BF126" i="16"/>
  <c r="BF133" i="16" s="1"/>
  <c r="BF135" i="16" s="1"/>
  <c r="BF140" i="16" s="1"/>
  <c r="CY126" i="16"/>
  <c r="DF125" i="16" s="1"/>
  <c r="DH74" i="16"/>
  <c r="DH75" i="16" s="1"/>
  <c r="DH87" i="16" s="1"/>
  <c r="AI180" i="16"/>
  <c r="AI191" i="16" s="1"/>
  <c r="AS169" i="16"/>
  <c r="BL179" i="16"/>
  <c r="BL235" i="16"/>
  <c r="BL194" i="16"/>
  <c r="BL184" i="16"/>
  <c r="AF153" i="16"/>
  <c r="AQ41" i="16"/>
  <c r="AQ32" i="16" s="1"/>
  <c r="AQ34" i="16" s="1"/>
  <c r="BL243" i="16"/>
  <c r="BL244" i="16" s="1"/>
  <c r="AF180" i="16"/>
  <c r="AF183" i="16" s="1"/>
  <c r="DM83" i="16"/>
  <c r="DA80" i="16"/>
  <c r="DA79" i="16" s="1"/>
  <c r="DA78" i="16" s="1"/>
  <c r="DA73" i="16" s="1"/>
  <c r="DA72" i="16" s="1"/>
  <c r="DA71" i="16" s="1"/>
  <c r="DA70" i="16" s="1"/>
  <c r="DA69" i="16" s="1"/>
  <c r="DA68" i="16" s="1"/>
  <c r="DA74" i="16" s="1"/>
  <c r="DA75" i="16" s="1"/>
  <c r="DA87" i="16" s="1"/>
  <c r="CT80" i="16"/>
  <c r="CT79" i="16" s="1"/>
  <c r="CT78" i="16" s="1"/>
  <c r="CT73" i="16" s="1"/>
  <c r="CT72" i="16" s="1"/>
  <c r="CT71" i="16" s="1"/>
  <c r="CT70" i="16" s="1"/>
  <c r="CT69" i="16" s="1"/>
  <c r="CT68" i="16" s="1"/>
  <c r="CT57" i="16" s="1"/>
  <c r="CT12" i="16" s="1"/>
  <c r="CT13" i="16" s="1"/>
  <c r="BL126" i="16"/>
  <c r="BX122" i="16" s="1"/>
  <c r="CK121" i="16"/>
  <c r="AO188" i="16"/>
  <c r="BT126" i="16"/>
  <c r="CF122" i="16" s="1"/>
  <c r="AD65" i="16"/>
  <c r="AD64" i="16"/>
  <c r="AD66" i="16" s="1"/>
  <c r="AO184" i="16"/>
  <c r="AD58" i="16"/>
  <c r="AO197" i="16"/>
  <c r="AO215" i="16" s="1"/>
  <c r="AO214" i="16" s="1"/>
  <c r="AO210" i="16" s="1"/>
  <c r="AO211" i="16" s="1"/>
  <c r="AN61" i="16"/>
  <c r="CY83" i="16"/>
  <c r="BB41" i="16"/>
  <c r="BB32" i="16" s="1"/>
  <c r="BB34" i="16" s="1"/>
  <c r="AF145" i="16"/>
  <c r="AF143" i="16" s="1"/>
  <c r="AT36" i="16"/>
  <c r="AT38" i="16" s="1"/>
  <c r="BJ144" i="16"/>
  <c r="BJ142" i="16" s="1"/>
  <c r="DH126" i="16"/>
  <c r="DO125" i="16" s="1"/>
  <c r="DF133" i="16"/>
  <c r="DF135" i="16" s="1"/>
  <c r="DF138" i="16" s="1"/>
  <c r="BO243" i="16"/>
  <c r="BO244" i="16" s="1"/>
  <c r="DF121" i="16"/>
  <c r="AS36" i="16"/>
  <c r="AS38" i="16" s="1"/>
  <c r="DG56" i="16"/>
  <c r="CY49" i="16"/>
  <c r="AD114" i="16"/>
  <c r="AD118" i="16"/>
  <c r="BO133" i="16"/>
  <c r="BO135" i="16" s="1"/>
  <c r="BO140" i="16" s="1"/>
  <c r="BO141" i="16" s="1"/>
  <c r="BO152" i="16" s="1"/>
  <c r="DH67" i="16"/>
  <c r="DH65" i="16" s="1"/>
  <c r="BU126" i="16"/>
  <c r="CG122" i="16" s="1"/>
  <c r="AE58" i="16"/>
  <c r="AN58" i="16"/>
  <c r="AZ173" i="16"/>
  <c r="AZ175" i="16"/>
  <c r="AZ179" i="16"/>
  <c r="AZ214" i="16"/>
  <c r="AZ218" i="16" s="1"/>
  <c r="AZ219" i="16" s="1"/>
  <c r="AD115" i="16"/>
  <c r="AD116" i="16" s="1"/>
  <c r="AQ155" i="16"/>
  <c r="AH64" i="16"/>
  <c r="AH66" i="16" s="1"/>
  <c r="CC155" i="16"/>
  <c r="BL197" i="16"/>
  <c r="BY133" i="16"/>
  <c r="BY135" i="16" s="1"/>
  <c r="BY140" i="16" s="1"/>
  <c r="BY141" i="16" s="1"/>
  <c r="BY152" i="16" s="1"/>
  <c r="BY153" i="16" s="1"/>
  <c r="BY154" i="16" s="1"/>
  <c r="BY155" i="16" s="1"/>
  <c r="BO121" i="16"/>
  <c r="DL80" i="16"/>
  <c r="DL79" i="16" s="1"/>
  <c r="DL78" i="16" s="1"/>
  <c r="DL73" i="16" s="1"/>
  <c r="DL72" i="16" s="1"/>
  <c r="DL71" i="16" s="1"/>
  <c r="DL70" i="16" s="1"/>
  <c r="DL69" i="16" s="1"/>
  <c r="AI175" i="16"/>
  <c r="AI179" i="16"/>
  <c r="BG37" i="16"/>
  <c r="BG36" i="16"/>
  <c r="BG38" i="16" s="1"/>
  <c r="AH65" i="16"/>
  <c r="DO80" i="16"/>
  <c r="DO79" i="16" s="1"/>
  <c r="DO78" i="16" s="1"/>
  <c r="DO73" i="16" s="1"/>
  <c r="DO72" i="16" s="1"/>
  <c r="DO71" i="16" s="1"/>
  <c r="DO70" i="16" s="1"/>
  <c r="DO69" i="16" s="1"/>
  <c r="DO68" i="16" s="1"/>
  <c r="DO74" i="16" s="1"/>
  <c r="DO75" i="16" s="1"/>
  <c r="DO87" i="16" s="1"/>
  <c r="CY243" i="16"/>
  <c r="CY244" i="16" s="1"/>
  <c r="CC145" i="16"/>
  <c r="CC144" i="16" s="1"/>
  <c r="CC142" i="16" s="1"/>
  <c r="BL201" i="16"/>
  <c r="CY74" i="16"/>
  <c r="CY75" i="16" s="1"/>
  <c r="CY10" i="16" s="1"/>
  <c r="CY11" i="16" s="1"/>
  <c r="AY144" i="16"/>
  <c r="AY142" i="16" s="1"/>
  <c r="DK49" i="16"/>
  <c r="CA126" i="16"/>
  <c r="CM122" i="16" s="1"/>
  <c r="CC151" i="16"/>
  <c r="AC186" i="16"/>
  <c r="CY54" i="16"/>
  <c r="DK74" i="16"/>
  <c r="DK75" i="16" s="1"/>
  <c r="DK87" i="16" s="1"/>
  <c r="CC167" i="16"/>
  <c r="CC176" i="16" s="1"/>
  <c r="CF126" i="16"/>
  <c r="CR122" i="16" s="1"/>
  <c r="DK58" i="16"/>
  <c r="DK64" i="16" s="1"/>
  <c r="DK66" i="16" s="1"/>
  <c r="CM57" i="16"/>
  <c r="CM61" i="16" s="1"/>
  <c r="CM62" i="16" s="1"/>
  <c r="CM63" i="16" s="1"/>
  <c r="AK50" i="16"/>
  <c r="AK48" i="16" s="1"/>
  <c r="AK45" i="16" s="1"/>
  <c r="AK41" i="16" s="1"/>
  <c r="CM67" i="16"/>
  <c r="CM65" i="16" s="1"/>
  <c r="CY12" i="16"/>
  <c r="CY13" i="16" s="1"/>
  <c r="AL50" i="16"/>
  <c r="AL48" i="16" s="1"/>
  <c r="AL45" i="16" s="1"/>
  <c r="DM68" i="16"/>
  <c r="DM57" i="16" s="1"/>
  <c r="CM10" i="16"/>
  <c r="CM11" i="16" s="1"/>
  <c r="CY14" i="16"/>
  <c r="CY15" i="16" s="1"/>
  <c r="CY50" i="16"/>
  <c r="CY48" i="16" s="1"/>
  <c r="CY45" i="16" s="1"/>
  <c r="CY41" i="16" s="1"/>
  <c r="CY32" i="16" s="1"/>
  <c r="DI74" i="16"/>
  <c r="DI75" i="16" s="1"/>
  <c r="DI87" i="16" s="1"/>
  <c r="CY61" i="16"/>
  <c r="CY62" i="16" s="1"/>
  <c r="CY63" i="16" s="1"/>
  <c r="AL64" i="16"/>
  <c r="AL66" i="16" s="1"/>
  <c r="AL87" i="16" s="1"/>
  <c r="AL59" i="16"/>
  <c r="AL62" i="16" s="1"/>
  <c r="CM14" i="16"/>
  <c r="CM15" i="16" s="1"/>
  <c r="CY67" i="16"/>
  <c r="CY65" i="16" s="1"/>
  <c r="CY58" i="16"/>
  <c r="CY64" i="16" s="1"/>
  <c r="CY66" i="16" s="1"/>
  <c r="DI67" i="16"/>
  <c r="DI65" i="16" s="1"/>
  <c r="CY55" i="16"/>
  <c r="AL61" i="16"/>
  <c r="AL65" i="16"/>
  <c r="CU67" i="16"/>
  <c r="CU65" i="16" s="1"/>
  <c r="CV80" i="16"/>
  <c r="CV79" i="16" s="1"/>
  <c r="CV78" i="16" s="1"/>
  <c r="CV73" i="16" s="1"/>
  <c r="CV72" i="16" s="1"/>
  <c r="CV71" i="16" s="1"/>
  <c r="CV70" i="16" s="1"/>
  <c r="CV69" i="16" s="1"/>
  <c r="CV68" i="16" s="1"/>
  <c r="CV74" i="16" s="1"/>
  <c r="CV75" i="16" s="1"/>
  <c r="CV87" i="16" s="1"/>
  <c r="CS67" i="16"/>
  <c r="CS65" i="16" s="1"/>
  <c r="CS49" i="16"/>
  <c r="AD120" i="16"/>
  <c r="CC170" i="16"/>
  <c r="CC169" i="16" s="1"/>
  <c r="BI191" i="16"/>
  <c r="BI183" i="16"/>
  <c r="BL188" i="16"/>
  <c r="BL189" i="16"/>
  <c r="AZ183" i="16"/>
  <c r="AZ191" i="16"/>
  <c r="DP125" i="16"/>
  <c r="BP239" i="16"/>
  <c r="BP240" i="16" s="1"/>
  <c r="DI140" i="16"/>
  <c r="DI141" i="16" s="1"/>
  <c r="DI152" i="16" s="1"/>
  <c r="DI145" i="16" s="1"/>
  <c r="DI138" i="16"/>
  <c r="CG126" i="16"/>
  <c r="CG133" i="16" s="1"/>
  <c r="CG135" i="16" s="1"/>
  <c r="CN121" i="16"/>
  <c r="CG243" i="16"/>
  <c r="CS126" i="16"/>
  <c r="CS243" i="16"/>
  <c r="CS244" i="16" s="1"/>
  <c r="CS121" i="16"/>
  <c r="AH49" i="15"/>
  <c r="AH48" i="15" s="1"/>
  <c r="AK28" i="15"/>
  <c r="AK29" i="15"/>
  <c r="AK27" i="15" s="1"/>
  <c r="AK25" i="15"/>
  <c r="AK26" i="15"/>
  <c r="AK24" i="15" s="1"/>
  <c r="AK23" i="15" s="1"/>
  <c r="AK21" i="15" s="1"/>
  <c r="AI49" i="15"/>
  <c r="AI48" i="15" s="1"/>
  <c r="AI47" i="15" s="1"/>
  <c r="AI46" i="15" s="1"/>
  <c r="AI44" i="15" s="1"/>
  <c r="AI43" i="15" s="1"/>
  <c r="AI41" i="15" s="1"/>
  <c r="AI94" i="15"/>
  <c r="AI95" i="15" s="1"/>
  <c r="AD46" i="15"/>
  <c r="AD98" i="15" s="1"/>
  <c r="AD99" i="15" s="1"/>
  <c r="AE46" i="15"/>
  <c r="AE98" i="15" s="1"/>
  <c r="AE99" i="15" s="1"/>
  <c r="AE55" i="15"/>
  <c r="AF55" i="15"/>
  <c r="DO121" i="16"/>
  <c r="DO126" i="16"/>
  <c r="DK145" i="16"/>
  <c r="DK153" i="16"/>
  <c r="DK154" i="16" s="1"/>
  <c r="DK149" i="16" s="1"/>
  <c r="DK148" i="16" s="1"/>
  <c r="DK151" i="16"/>
  <c r="CH140" i="16"/>
  <c r="CH239" i="16" s="1"/>
  <c r="CH138" i="16"/>
  <c r="CM121" i="16"/>
  <c r="CU57" i="16"/>
  <c r="CU61" i="16" s="1"/>
  <c r="CU62" i="16" s="1"/>
  <c r="CU63" i="16" s="1"/>
  <c r="DK138" i="16"/>
  <c r="AE61" i="16"/>
  <c r="AQ167" i="16"/>
  <c r="CM126" i="16"/>
  <c r="CY122" i="16" s="1"/>
  <c r="CU14" i="16"/>
  <c r="CU15" i="16" s="1"/>
  <c r="CX80" i="16"/>
  <c r="CX79" i="16" s="1"/>
  <c r="CX78" i="16" s="1"/>
  <c r="CX73" i="16" s="1"/>
  <c r="CX72" i="16" s="1"/>
  <c r="CX71" i="16" s="1"/>
  <c r="CX70" i="16" s="1"/>
  <c r="CX69" i="16" s="1"/>
  <c r="CX68" i="16" s="1"/>
  <c r="CX67" i="16" s="1"/>
  <c r="CX65" i="16" s="1"/>
  <c r="BF121" i="16"/>
  <c r="BY145" i="16"/>
  <c r="BY144" i="16" s="1"/>
  <c r="BY142" i="16" s="1"/>
  <c r="DD245" i="16"/>
  <c r="DD246" i="16" s="1"/>
  <c r="DK133" i="16"/>
  <c r="AE65" i="16"/>
  <c r="AE59" i="16"/>
  <c r="AE62" i="16" s="1"/>
  <c r="DD125" i="16"/>
  <c r="CW133" i="16"/>
  <c r="CW135" i="16" s="1"/>
  <c r="DD121" i="16"/>
  <c r="DD126" i="16"/>
  <c r="CV243" i="16"/>
  <c r="CV244" i="16" s="1"/>
  <c r="CV126" i="16"/>
  <c r="CV121" i="16"/>
  <c r="AC115" i="16"/>
  <c r="AC116" i="16" s="1"/>
  <c r="AC120" i="16"/>
  <c r="CX17" i="16"/>
  <c r="AF173" i="16"/>
  <c r="AH59" i="16"/>
  <c r="AH62" i="16" s="1"/>
  <c r="BQ126" i="16"/>
  <c r="BQ121" i="16"/>
  <c r="BQ243" i="16"/>
  <c r="BQ244" i="16" s="1"/>
  <c r="AS180" i="16"/>
  <c r="AS173" i="16"/>
  <c r="AS179" i="16"/>
  <c r="AS175" i="16"/>
  <c r="BB121" i="16"/>
  <c r="BB126" i="16"/>
  <c r="BB243" i="16"/>
  <c r="BB244" i="16" s="1"/>
  <c r="AY241" i="16"/>
  <c r="AY242" i="16" s="1"/>
  <c r="AY170" i="16"/>
  <c r="AH58" i="16"/>
  <c r="AY167" i="16"/>
  <c r="AC114" i="16"/>
  <c r="AC113" i="16"/>
  <c r="BD126" i="16"/>
  <c r="BP122" i="16" s="1"/>
  <c r="AF175" i="16"/>
  <c r="BK41" i="16"/>
  <c r="BK32" i="16" s="1"/>
  <c r="BK46" i="16"/>
  <c r="BK47" i="16" s="1"/>
  <c r="BL133" i="16"/>
  <c r="BL135" i="16" s="1"/>
  <c r="BL140" i="16" s="1"/>
  <c r="BX172" i="16"/>
  <c r="BX169" i="16"/>
  <c r="BX177" i="16"/>
  <c r="BK179" i="16"/>
  <c r="BK237" i="16"/>
  <c r="BK238" i="16" s="1"/>
  <c r="BK175" i="16"/>
  <c r="BK180" i="16"/>
  <c r="BK173" i="16"/>
  <c r="BL58" i="16"/>
  <c r="BL50" i="16"/>
  <c r="BL48" i="16" s="1"/>
  <c r="BL45" i="16" s="1"/>
  <c r="BX56" i="16"/>
  <c r="BL65" i="16"/>
  <c r="BL49" i="16"/>
  <c r="BM57" i="16"/>
  <c r="BL61" i="16"/>
  <c r="BL62" i="16" s="1"/>
  <c r="BL63" i="16" s="1"/>
  <c r="AK61" i="16"/>
  <c r="AK59" i="16"/>
  <c r="AK62" i="16" s="1"/>
  <c r="AK58" i="16"/>
  <c r="AW186" i="16"/>
  <c r="AW187" i="16"/>
  <c r="AW185" i="16" s="1"/>
  <c r="AY155" i="16"/>
  <c r="AY149" i="16"/>
  <c r="AY148" i="16" s="1"/>
  <c r="AY146" i="16" s="1"/>
  <c r="BD121" i="16"/>
  <c r="BV151" i="16"/>
  <c r="AH50" i="16"/>
  <c r="AH87" i="16" s="1"/>
  <c r="BM126" i="16"/>
  <c r="BM121" i="16"/>
  <c r="BE121" i="16"/>
  <c r="BE243" i="16"/>
  <c r="BE244" i="16" s="1"/>
  <c r="BE126" i="16"/>
  <c r="BF175" i="16"/>
  <c r="BF179" i="16"/>
  <c r="BF237" i="16"/>
  <c r="BF238" i="16" s="1"/>
  <c r="BF173" i="16"/>
  <c r="BF180" i="16"/>
  <c r="AT212" i="16"/>
  <c r="AT195" i="16"/>
  <c r="AQ170" i="16"/>
  <c r="AQ241" i="16"/>
  <c r="AQ242" i="16" s="1"/>
  <c r="BH173" i="16"/>
  <c r="BH179" i="16"/>
  <c r="BH175" i="16"/>
  <c r="BH237" i="16"/>
  <c r="BH238" i="16" s="1"/>
  <c r="BH180" i="16"/>
  <c r="AE189" i="16"/>
  <c r="AE193" i="16"/>
  <c r="AE188" i="16"/>
  <c r="BV145" i="16"/>
  <c r="BV144" i="16" s="1"/>
  <c r="BV142" i="16" s="1"/>
  <c r="DN125" i="16"/>
  <c r="DR122" i="16"/>
  <c r="DD61" i="16"/>
  <c r="DD62" i="16" s="1"/>
  <c r="DD63" i="16" s="1"/>
  <c r="AO42" i="16"/>
  <c r="DM56" i="16"/>
  <c r="CH67" i="16"/>
  <c r="CH65" i="16" s="1"/>
  <c r="AO46" i="16"/>
  <c r="AO47" i="16" s="1"/>
  <c r="DG74" i="16"/>
  <c r="DG75" i="16" s="1"/>
  <c r="DG87" i="16" s="1"/>
  <c r="DG67" i="16"/>
  <c r="DG65" i="16" s="1"/>
  <c r="DK67" i="16"/>
  <c r="DK65" i="16" s="1"/>
  <c r="DK54" i="16"/>
  <c r="DK45" i="16" s="1"/>
  <c r="DK42" i="16" s="1"/>
  <c r="DK50" i="16"/>
  <c r="DK48" i="16" s="1"/>
  <c r="AQ46" i="16"/>
  <c r="AQ47" i="16" s="1"/>
  <c r="DK61" i="16"/>
  <c r="DK62" i="16" s="1"/>
  <c r="DK63" i="16" s="1"/>
  <c r="DG61" i="16"/>
  <c r="DG62" i="16" s="1"/>
  <c r="DG63" i="16" s="1"/>
  <c r="DG49" i="16"/>
  <c r="DG50" i="16"/>
  <c r="DG48" i="16" s="1"/>
  <c r="DG54" i="16"/>
  <c r="DG45" i="16" s="1"/>
  <c r="DG46" i="16" s="1"/>
  <c r="DG47" i="16" s="1"/>
  <c r="DO56" i="16"/>
  <c r="DG58" i="16"/>
  <c r="DG64" i="16" s="1"/>
  <c r="DG66" i="16" s="1"/>
  <c r="DG55" i="16"/>
  <c r="CS58" i="16"/>
  <c r="CS64" i="16" s="1"/>
  <c r="CS66" i="16" s="1"/>
  <c r="DL56" i="16"/>
  <c r="CH14" i="16"/>
  <c r="CH15" i="16" s="1"/>
  <c r="CS50" i="16"/>
  <c r="CS48" i="16" s="1"/>
  <c r="CS45" i="16" s="1"/>
  <c r="CS46" i="16" s="1"/>
  <c r="CS47" i="16" s="1"/>
  <c r="DD49" i="16"/>
  <c r="CS74" i="16"/>
  <c r="CS75" i="16" s="1"/>
  <c r="CS87" i="16" s="1"/>
  <c r="CS61" i="16"/>
  <c r="CS62" i="16" s="1"/>
  <c r="CS63" i="16" s="1"/>
  <c r="DD54" i="16"/>
  <c r="DD45" i="16" s="1"/>
  <c r="DD42" i="16" s="1"/>
  <c r="CH57" i="16"/>
  <c r="CH49" i="16" s="1"/>
  <c r="CS54" i="16"/>
  <c r="DD67" i="16"/>
  <c r="DD65" i="16" s="1"/>
  <c r="CS14" i="16"/>
  <c r="CS15" i="16" s="1"/>
  <c r="CS55" i="16"/>
  <c r="DD58" i="16"/>
  <c r="DD64" i="16" s="1"/>
  <c r="DD66" i="16" s="1"/>
  <c r="DD50" i="16"/>
  <c r="DD48" i="16" s="1"/>
  <c r="DD74" i="16"/>
  <c r="DD75" i="16" s="1"/>
  <c r="DD87" i="16" s="1"/>
  <c r="AO35" i="16"/>
  <c r="AO34" i="16"/>
  <c r="AB87" i="16"/>
  <c r="AC48" i="16"/>
  <c r="AC45" i="16" s="1"/>
  <c r="AN49" i="15"/>
  <c r="AN48" i="15" s="1"/>
  <c r="AN47" i="15" s="1"/>
  <c r="AN46" i="15" s="1"/>
  <c r="AN44" i="15" s="1"/>
  <c r="AN43" i="15" s="1"/>
  <c r="AN41" i="15" s="1"/>
  <c r="S98" i="15"/>
  <c r="S99" i="15" s="1"/>
  <c r="G36" i="15"/>
  <c r="S36" i="15"/>
  <c r="AM49" i="15"/>
  <c r="AM48" i="15" s="1"/>
  <c r="AM47" i="15" s="1"/>
  <c r="G98" i="15"/>
  <c r="G99" i="15" s="1"/>
  <c r="G92" i="15"/>
  <c r="G93" i="15" s="1"/>
  <c r="I98" i="15"/>
  <c r="I99" i="15" s="1"/>
  <c r="I44" i="15"/>
  <c r="I43" i="15" s="1"/>
  <c r="I41" i="15" s="1"/>
  <c r="I92" i="15" s="1"/>
  <c r="I93" i="15" s="1"/>
  <c r="CC146" i="16"/>
  <c r="DG133" i="16"/>
  <c r="DG135" i="16" s="1"/>
  <c r="DG140" i="16" s="1"/>
  <c r="DG141" i="16" s="1"/>
  <c r="DG152" i="16" s="1"/>
  <c r="CL145" i="16"/>
  <c r="CL144" i="16" s="1"/>
  <c r="CL142" i="16" s="1"/>
  <c r="AM153" i="16"/>
  <c r="AM154" i="16" s="1"/>
  <c r="AM151" i="16"/>
  <c r="AM145" i="16"/>
  <c r="AM144" i="16" s="1"/>
  <c r="AM142" i="16" s="1"/>
  <c r="CL153" i="16"/>
  <c r="CL154" i="16" s="1"/>
  <c r="AQ144" i="16"/>
  <c r="AQ142" i="16" s="1"/>
  <c r="AQ143" i="16"/>
  <c r="CY125" i="16"/>
  <c r="CR133" i="16"/>
  <c r="CR135" i="16" s="1"/>
  <c r="CO133" i="16"/>
  <c r="CO135" i="16" s="1"/>
  <c r="CZ122" i="16"/>
  <c r="DA122" i="16"/>
  <c r="BR126" i="16"/>
  <c r="BR243" i="16"/>
  <c r="BR244" i="16" s="1"/>
  <c r="BR121" i="16"/>
  <c r="BN121" i="16"/>
  <c r="BN126" i="16"/>
  <c r="BN243" i="16"/>
  <c r="BN244" i="16" s="1"/>
  <c r="AR141" i="16"/>
  <c r="AR152" i="16" s="1"/>
  <c r="AR153" i="16" s="1"/>
  <c r="AR154" i="16" s="1"/>
  <c r="AR136" i="16"/>
  <c r="AH144" i="16"/>
  <c r="AH142" i="16" s="1"/>
  <c r="AH143" i="16"/>
  <c r="DA151" i="16"/>
  <c r="DA153" i="16"/>
  <c r="DA154" i="16" s="1"/>
  <c r="DA145" i="16"/>
  <c r="CZ140" i="16"/>
  <c r="CZ138" i="16"/>
  <c r="AB153" i="16"/>
  <c r="AB151" i="16"/>
  <c r="AB145" i="16"/>
  <c r="AJ49" i="15"/>
  <c r="AJ48" i="15" s="1"/>
  <c r="AJ47" i="15" s="1"/>
  <c r="AJ46" i="15" s="1"/>
  <c r="AJ98" i="15" s="1"/>
  <c r="AJ99" i="15" s="1"/>
  <c r="BE34" i="16"/>
  <c r="BE31" i="16"/>
  <c r="BE35" i="16"/>
  <c r="BE39" i="16"/>
  <c r="AM35" i="16"/>
  <c r="AM34" i="16"/>
  <c r="AM31" i="16"/>
  <c r="BF34" i="16"/>
  <c r="BF31" i="16"/>
  <c r="BF35" i="16"/>
  <c r="BF39" i="16"/>
  <c r="N94" i="15"/>
  <c r="N95" i="15" s="1"/>
  <c r="N49" i="15"/>
  <c r="N48" i="15" s="1"/>
  <c r="N47" i="15" s="1"/>
  <c r="N46" i="15" s="1"/>
  <c r="CC143" i="16"/>
  <c r="AG87" i="16"/>
  <c r="AG48" i="16"/>
  <c r="AG45" i="16" s="1"/>
  <c r="BC243" i="16"/>
  <c r="BC126" i="16"/>
  <c r="BC121" i="16"/>
  <c r="K44" i="15"/>
  <c r="K43" i="15" s="1"/>
  <c r="K41" i="15" s="1"/>
  <c r="K36" i="15"/>
  <c r="K98" i="15"/>
  <c r="K99" i="15" s="1"/>
  <c r="X49" i="15"/>
  <c r="X48" i="15" s="1"/>
  <c r="X47" i="15" s="1"/>
  <c r="X46" i="15" s="1"/>
  <c r="X94" i="15"/>
  <c r="X95" i="15" s="1"/>
  <c r="CL10" i="16"/>
  <c r="CL11" i="16" s="1"/>
  <c r="CL87" i="16"/>
  <c r="BJ35" i="16"/>
  <c r="BJ34" i="16"/>
  <c r="BJ31" i="16"/>
  <c r="BJ39" i="16"/>
  <c r="CD147" i="16"/>
  <c r="CD146" i="16"/>
  <c r="DA56" i="16"/>
  <c r="CO49" i="16"/>
  <c r="CO55" i="16"/>
  <c r="CO12" i="16"/>
  <c r="CO13" i="16" s="1"/>
  <c r="CO58" i="16"/>
  <c r="CO64" i="16" s="1"/>
  <c r="CO66" i="16" s="1"/>
  <c r="CO50" i="16"/>
  <c r="CO48" i="16" s="1"/>
  <c r="CO45" i="16" s="1"/>
  <c r="CO54" i="16"/>
  <c r="CO61" i="16"/>
  <c r="CO62" i="16" s="1"/>
  <c r="CO63" i="16" s="1"/>
  <c r="CT126" i="16"/>
  <c r="CT243" i="16"/>
  <c r="CT244" i="16" s="1"/>
  <c r="CT121" i="16"/>
  <c r="CK10" i="16"/>
  <c r="CK11" i="16" s="1"/>
  <c r="BE214" i="16"/>
  <c r="BE218" i="16" s="1"/>
  <c r="BE179" i="16"/>
  <c r="BE237" i="16"/>
  <c r="BE180" i="16"/>
  <c r="BE175" i="16"/>
  <c r="BE173" i="16"/>
  <c r="AL151" i="16"/>
  <c r="AL145" i="16"/>
  <c r="AL153" i="16"/>
  <c r="AL154" i="16" s="1"/>
  <c r="AB49" i="15"/>
  <c r="AB48" i="15" s="1"/>
  <c r="AB47" i="15" s="1"/>
  <c r="AB46" i="15" s="1"/>
  <c r="AC50" i="15"/>
  <c r="AC49" i="15" s="1"/>
  <c r="AC48" i="15" s="1"/>
  <c r="AC47" i="15" s="1"/>
  <c r="AC46" i="15" s="1"/>
  <c r="M94" i="15"/>
  <c r="M95" i="15" s="1"/>
  <c r="M49" i="15"/>
  <c r="M48" i="15" s="1"/>
  <c r="M47" i="15" s="1"/>
  <c r="M46" i="15" s="1"/>
  <c r="AC87" i="16"/>
  <c r="AD48" i="16"/>
  <c r="AD45" i="16" s="1"/>
  <c r="W35" i="15"/>
  <c r="W33" i="15" s="1"/>
  <c r="W37" i="15"/>
  <c r="AK151" i="16"/>
  <c r="AK145" i="16"/>
  <c r="AK153" i="16"/>
  <c r="AK154" i="16" s="1"/>
  <c r="AO213" i="16"/>
  <c r="CU87" i="16"/>
  <c r="CU10" i="16"/>
  <c r="CU11" i="16" s="1"/>
  <c r="CU77" i="16"/>
  <c r="CU76" i="16" s="1"/>
  <c r="BJ238" i="16"/>
  <c r="DM122" i="16"/>
  <c r="DI125" i="16"/>
  <c r="DB133" i="16"/>
  <c r="DB135" i="16" s="1"/>
  <c r="F44" i="15"/>
  <c r="F43" i="15" s="1"/>
  <c r="F41" i="15" s="1"/>
  <c r="F36" i="15"/>
  <c r="F98" i="15"/>
  <c r="F99" i="15" s="1"/>
  <c r="AH177" i="16"/>
  <c r="AH169" i="16"/>
  <c r="AH172" i="16"/>
  <c r="AI46" i="16"/>
  <c r="AI47" i="16" s="1"/>
  <c r="AI41" i="16"/>
  <c r="AI32" i="16" s="1"/>
  <c r="AI42" i="16"/>
  <c r="CG57" i="16"/>
  <c r="CG14" i="16"/>
  <c r="CG15" i="16" s="1"/>
  <c r="CG74" i="16"/>
  <c r="CG75" i="16" s="1"/>
  <c r="CG67" i="16"/>
  <c r="CG65" i="16" s="1"/>
  <c r="BP153" i="16"/>
  <c r="BP154" i="16" s="1"/>
  <c r="BP151" i="16"/>
  <c r="BP145" i="16"/>
  <c r="V37" i="15"/>
  <c r="V35" i="15"/>
  <c r="V33" i="15" s="1"/>
  <c r="AF40" i="15"/>
  <c r="AF39" i="15" s="1"/>
  <c r="AF92" i="15"/>
  <c r="AF93" i="15" s="1"/>
  <c r="AL98" i="15"/>
  <c r="AL99" i="15" s="1"/>
  <c r="T44" i="15"/>
  <c r="T43" i="15" s="1"/>
  <c r="T41" i="15" s="1"/>
  <c r="T98" i="15"/>
  <c r="T99" i="15" s="1"/>
  <c r="T36" i="15"/>
  <c r="CL41" i="16"/>
  <c r="CL32" i="16" s="1"/>
  <c r="CL42" i="16"/>
  <c r="CL8" i="16"/>
  <c r="CL9" i="16" s="1"/>
  <c r="CL46" i="16"/>
  <c r="CL47" i="16" s="1"/>
  <c r="CI80" i="16"/>
  <c r="CI79" i="16" s="1"/>
  <c r="CI78" i="16" s="1"/>
  <c r="CI73" i="16" s="1"/>
  <c r="CI72" i="16" s="1"/>
  <c r="CI71" i="16" s="1"/>
  <c r="CI70" i="16" s="1"/>
  <c r="CI69" i="16" s="1"/>
  <c r="CI68" i="16" s="1"/>
  <c r="CI83" i="16"/>
  <c r="AX153" i="16"/>
  <c r="AX154" i="16" s="1"/>
  <c r="AX145" i="16"/>
  <c r="AX151" i="16"/>
  <c r="BA197" i="16"/>
  <c r="BA215" i="16" s="1"/>
  <c r="BA212" i="16"/>
  <c r="BA211" i="16" s="1"/>
  <c r="BA235" i="16"/>
  <c r="BA184" i="16"/>
  <c r="CI141" i="16"/>
  <c r="CI152" i="16" s="1"/>
  <c r="CI239" i="16"/>
  <c r="CJ46" i="16"/>
  <c r="CJ47" i="16" s="1"/>
  <c r="CJ8" i="16"/>
  <c r="CJ9" i="16" s="1"/>
  <c r="CJ42" i="16"/>
  <c r="CJ41" i="16"/>
  <c r="CJ32" i="16" s="1"/>
  <c r="DN57" i="16"/>
  <c r="DN67" i="16"/>
  <c r="DN65" i="16" s="1"/>
  <c r="DN74" i="16"/>
  <c r="BJ191" i="16"/>
  <c r="BJ183" i="16"/>
  <c r="BA31" i="16"/>
  <c r="BA24" i="16" s="1"/>
  <c r="BA39" i="16"/>
  <c r="BA34" i="16"/>
  <c r="BA35" i="16"/>
  <c r="CP243" i="16"/>
  <c r="CP121" i="16"/>
  <c r="CP126" i="16"/>
  <c r="CN49" i="16"/>
  <c r="CN50" i="16"/>
  <c r="CN48" i="16" s="1"/>
  <c r="CN45" i="16" s="1"/>
  <c r="CZ56" i="16"/>
  <c r="CN54" i="16"/>
  <c r="CN58" i="16"/>
  <c r="CN64" i="16" s="1"/>
  <c r="CN66" i="16" s="1"/>
  <c r="CN55" i="16"/>
  <c r="CN61" i="16"/>
  <c r="CN62" i="16" s="1"/>
  <c r="CN63" i="16" s="1"/>
  <c r="CN12" i="16"/>
  <c r="CN13" i="16" s="1"/>
  <c r="AA44" i="15"/>
  <c r="AA43" i="15" s="1"/>
  <c r="AA41" i="15" s="1"/>
  <c r="AA40" i="15" s="1"/>
  <c r="AA39" i="15" s="1"/>
  <c r="AA38" i="15" s="1"/>
  <c r="AA36" i="15"/>
  <c r="P49" i="15"/>
  <c r="P48" i="15" s="1"/>
  <c r="P47" i="15" s="1"/>
  <c r="P46" i="15" s="1"/>
  <c r="Q50" i="15"/>
  <c r="P94" i="15"/>
  <c r="P95" i="15" s="1"/>
  <c r="CD144" i="16"/>
  <c r="CD142" i="16" s="1"/>
  <c r="CD143" i="16"/>
  <c r="U37" i="15"/>
  <c r="U35" i="15"/>
  <c r="U33" i="15" s="1"/>
  <c r="CP87" i="16"/>
  <c r="CP10" i="16"/>
  <c r="CP11" i="16" s="1"/>
  <c r="J44" i="15"/>
  <c r="J43" i="15" s="1"/>
  <c r="J41" i="15" s="1"/>
  <c r="J98" i="15"/>
  <c r="J99" i="15" s="1"/>
  <c r="J36" i="15"/>
  <c r="BC31" i="16"/>
  <c r="BC24" i="16" s="1"/>
  <c r="BC39" i="16"/>
  <c r="BC34" i="16"/>
  <c r="BC35" i="16"/>
  <c r="AP41" i="16"/>
  <c r="AP32" i="16" s="1"/>
  <c r="AP42" i="16"/>
  <c r="AP46" i="16"/>
  <c r="AP47" i="16" s="1"/>
  <c r="DI49" i="16"/>
  <c r="DI61" i="16"/>
  <c r="DI62" i="16" s="1"/>
  <c r="DI63" i="16" s="1"/>
  <c r="DI54" i="16"/>
  <c r="DI45" i="16" s="1"/>
  <c r="DI58" i="16"/>
  <c r="DI64" i="16" s="1"/>
  <c r="DI66" i="16" s="1"/>
  <c r="DI50" i="16"/>
  <c r="DI48" i="16" s="1"/>
  <c r="DI55" i="16"/>
  <c r="CB143" i="16"/>
  <c r="CB144" i="16"/>
  <c r="CB142" i="16" s="1"/>
  <c r="CW74" i="16"/>
  <c r="CW75" i="16" s="1"/>
  <c r="CW57" i="16"/>
  <c r="CW67" i="16"/>
  <c r="CW65" i="16" s="1"/>
  <c r="CW14" i="16"/>
  <c r="CW15" i="16" s="1"/>
  <c r="CH10" i="16"/>
  <c r="CH11" i="16" s="1"/>
  <c r="CH87" i="16"/>
  <c r="DB74" i="16"/>
  <c r="DB75" i="16" s="1"/>
  <c r="DB87" i="16" s="1"/>
  <c r="DB67" i="16"/>
  <c r="DB65" i="16" s="1"/>
  <c r="DB57" i="16"/>
  <c r="AP189" i="16"/>
  <c r="AP193" i="16"/>
  <c r="AP195" i="16" s="1"/>
  <c r="AP188" i="16"/>
  <c r="O98" i="15"/>
  <c r="O99" i="15" s="1"/>
  <c r="O36" i="15"/>
  <c r="O44" i="15"/>
  <c r="O43" i="15" s="1"/>
  <c r="O41" i="15" s="1"/>
  <c r="AW213" i="16"/>
  <c r="AW216" i="16"/>
  <c r="AN42" i="16"/>
  <c r="AM66" i="16"/>
  <c r="AM87" i="16" s="1"/>
  <c r="AN46" i="16"/>
  <c r="AN47" i="16" s="1"/>
  <c r="AN41" i="16"/>
  <c r="DH54" i="16"/>
  <c r="DH45" i="16" s="1"/>
  <c r="DH49" i="16"/>
  <c r="DH61" i="16"/>
  <c r="DH62" i="16" s="1"/>
  <c r="DH63" i="16" s="1"/>
  <c r="DH58" i="16"/>
  <c r="DH64" i="16" s="1"/>
  <c r="DH66" i="16" s="1"/>
  <c r="DH55" i="16"/>
  <c r="DH50" i="16"/>
  <c r="DH48" i="16" s="1"/>
  <c r="CJ10" i="16"/>
  <c r="CJ11" i="16" s="1"/>
  <c r="CJ87" i="16"/>
  <c r="AN169" i="16"/>
  <c r="AN172" i="16"/>
  <c r="AN177" i="16"/>
  <c r="DM140" i="16"/>
  <c r="DM141" i="16" s="1"/>
  <c r="DM152" i="16" s="1"/>
  <c r="DM138" i="16"/>
  <c r="BW133" i="16"/>
  <c r="BW135" i="16" s="1"/>
  <c r="BW140" i="16" s="1"/>
  <c r="BW141" i="16" s="1"/>
  <c r="BW152" i="16" s="1"/>
  <c r="CI122" i="16"/>
  <c r="BD46" i="16"/>
  <c r="BD47" i="16" s="1"/>
  <c r="BD41" i="16"/>
  <c r="BD32" i="16" s="1"/>
  <c r="BD42" i="16"/>
  <c r="CD172" i="16"/>
  <c r="CD177" i="16"/>
  <c r="CD169" i="16"/>
  <c r="AG151" i="16"/>
  <c r="AG153" i="16"/>
  <c r="AG154" i="16" s="1"/>
  <c r="AG145" i="16"/>
  <c r="CO87" i="16"/>
  <c r="CO10" i="16"/>
  <c r="CO11" i="16" s="1"/>
  <c r="DN126" i="16"/>
  <c r="DN121" i="16"/>
  <c r="CN87" i="16"/>
  <c r="CN10" i="16"/>
  <c r="CN11" i="16" s="1"/>
  <c r="BH240" i="16"/>
  <c r="L49" i="15"/>
  <c r="L48" i="15" s="1"/>
  <c r="L47" i="15" s="1"/>
  <c r="L46" i="15" s="1"/>
  <c r="L94" i="15"/>
  <c r="L95" i="15" s="1"/>
  <c r="S92" i="15"/>
  <c r="S93" i="15" s="1"/>
  <c r="S40" i="15"/>
  <c r="S39" i="15" s="1"/>
  <c r="AB180" i="16"/>
  <c r="AB173" i="16"/>
  <c r="AB179" i="16"/>
  <c r="AB175" i="16"/>
  <c r="BX133" i="16"/>
  <c r="BX135" i="16" s="1"/>
  <c r="BX140" i="16" s="1"/>
  <c r="BX141" i="16" s="1"/>
  <c r="R36" i="15"/>
  <c r="R44" i="15"/>
  <c r="R43" i="15" s="1"/>
  <c r="R41" i="15" s="1"/>
  <c r="R98" i="15"/>
  <c r="R99" i="15" s="1"/>
  <c r="H44" i="15"/>
  <c r="H43" i="15" s="1"/>
  <c r="H41" i="15" s="1"/>
  <c r="H98" i="15"/>
  <c r="H99" i="15" s="1"/>
  <c r="H36" i="15"/>
  <c r="DB244" i="16"/>
  <c r="AQ49" i="15"/>
  <c r="AQ48" i="15" s="1"/>
  <c r="AQ47" i="15" s="1"/>
  <c r="AQ46" i="15" s="1"/>
  <c r="AR50" i="15"/>
  <c r="AR49" i="15" s="1"/>
  <c r="AR48" i="15" s="1"/>
  <c r="AR47" i="15" s="1"/>
  <c r="AR46" i="15" s="1"/>
  <c r="C48" i="15"/>
  <c r="C47" i="15" s="1"/>
  <c r="C46" i="15" s="1"/>
  <c r="C49" i="15"/>
  <c r="D50" i="15"/>
  <c r="C94" i="15"/>
  <c r="C95" i="15" s="1"/>
  <c r="CZ57" i="16"/>
  <c r="CZ74" i="16"/>
  <c r="CZ75" i="16" s="1"/>
  <c r="CZ67" i="16"/>
  <c r="CZ65" i="16" s="1"/>
  <c r="CZ14" i="16"/>
  <c r="CZ15" i="16" s="1"/>
  <c r="CL122" i="16"/>
  <c r="BZ133" i="16"/>
  <c r="BZ135" i="16" s="1"/>
  <c r="BZ140" i="16" s="1"/>
  <c r="BZ141" i="16" s="1"/>
  <c r="BZ152" i="16" s="1"/>
  <c r="AB35" i="16"/>
  <c r="CP49" i="16"/>
  <c r="CP12" i="16"/>
  <c r="CP13" i="16" s="1"/>
  <c r="CP54" i="16"/>
  <c r="CP55" i="16"/>
  <c r="CP61" i="16"/>
  <c r="CP62" i="16" s="1"/>
  <c r="CP63" i="16" s="1"/>
  <c r="CP58" i="16"/>
  <c r="CP64" i="16" s="1"/>
  <c r="CP66" i="16" s="1"/>
  <c r="CP50" i="16"/>
  <c r="CP48" i="16" s="1"/>
  <c r="CP45" i="16" s="1"/>
  <c r="DB56" i="16"/>
  <c r="BV170" i="16"/>
  <c r="BV149" i="16"/>
  <c r="BV148" i="16" s="1"/>
  <c r="BV155" i="16"/>
  <c r="BV167" i="16"/>
  <c r="BV176" i="16" s="1"/>
  <c r="BL236" i="16"/>
  <c r="CQ14" i="16"/>
  <c r="CQ15" i="16" s="1"/>
  <c r="CQ67" i="16"/>
  <c r="CQ65" i="16" s="1"/>
  <c r="CQ74" i="16"/>
  <c r="CQ75" i="16" s="1"/>
  <c r="CQ57" i="16"/>
  <c r="CN140" i="16"/>
  <c r="CN138" i="16"/>
  <c r="Z54" i="15"/>
  <c r="Z53" i="15" s="1"/>
  <c r="Z50" i="15" s="1"/>
  <c r="Y53" i="15"/>
  <c r="Y50" i="15" s="1"/>
  <c r="AP121" i="16"/>
  <c r="AP126" i="16"/>
  <c r="DF67" i="16"/>
  <c r="DF65" i="16" s="1"/>
  <c r="DF57" i="16"/>
  <c r="DF74" i="16"/>
  <c r="DF75" i="16" s="1"/>
  <c r="DF87" i="16" s="1"/>
  <c r="AT170" i="16"/>
  <c r="AT241" i="16"/>
  <c r="AT242" i="16" s="1"/>
  <c r="AT155" i="16"/>
  <c r="AT167" i="16"/>
  <c r="AT149" i="16"/>
  <c r="AT148" i="16" s="1"/>
  <c r="AT146" i="16" s="1"/>
  <c r="G38" i="15"/>
  <c r="G100" i="15"/>
  <c r="G101" i="15" s="1"/>
  <c r="BA186" i="16"/>
  <c r="BA187" i="16"/>
  <c r="BA185" i="16" s="1"/>
  <c r="CB170" i="16"/>
  <c r="CB155" i="16"/>
  <c r="CB149" i="16"/>
  <c r="CB148" i="16" s="1"/>
  <c r="CB167" i="16"/>
  <c r="CB176" i="16" s="1"/>
  <c r="CV122" i="16"/>
  <c r="CJ133" i="16"/>
  <c r="CJ135" i="16" s="1"/>
  <c r="CJ140" i="16" s="1"/>
  <c r="AF31" i="16"/>
  <c r="AF34" i="16"/>
  <c r="AF35" i="16"/>
  <c r="AS121" i="16"/>
  <c r="AS126" i="16"/>
  <c r="CK54" i="16" l="1"/>
  <c r="CK50" i="16"/>
  <c r="CK48" i="16" s="1"/>
  <c r="CK45" i="16" s="1"/>
  <c r="CK55" i="16"/>
  <c r="CY133" i="16"/>
  <c r="CY135" i="16" s="1"/>
  <c r="AB31" i="16"/>
  <c r="AI183" i="16"/>
  <c r="CK12" i="16"/>
  <c r="CK13" i="16" s="1"/>
  <c r="CK49" i="16"/>
  <c r="CK58" i="16"/>
  <c r="CK64" i="16" s="1"/>
  <c r="CK66" i="16" s="1"/>
  <c r="DA57" i="16"/>
  <c r="DA50" i="16" s="1"/>
  <c r="DA48" i="16" s="1"/>
  <c r="AQ31" i="16"/>
  <c r="AQ39" i="16" s="1"/>
  <c r="DA10" i="16"/>
  <c r="DA11" i="16" s="1"/>
  <c r="AQ35" i="16"/>
  <c r="AQ37" i="16" s="1"/>
  <c r="DA14" i="16"/>
  <c r="DA15" i="16" s="1"/>
  <c r="DA67" i="16"/>
  <c r="DA65" i="16" s="1"/>
  <c r="CK61" i="16"/>
  <c r="CK62" i="16" s="1"/>
  <c r="CK63" i="16" s="1"/>
  <c r="CT58" i="16"/>
  <c r="CT64" i="16" s="1"/>
  <c r="CT66" i="16" s="1"/>
  <c r="CT54" i="16"/>
  <c r="CT50" i="16"/>
  <c r="CT48" i="16" s="1"/>
  <c r="CT45" i="16" s="1"/>
  <c r="CT41" i="16" s="1"/>
  <c r="CT32" i="16" s="1"/>
  <c r="CT14" i="16"/>
  <c r="CT15" i="16" s="1"/>
  <c r="CT61" i="16"/>
  <c r="CT62" i="16" s="1"/>
  <c r="CT63" i="16" s="1"/>
  <c r="BB39" i="16"/>
  <c r="BB35" i="16"/>
  <c r="BB36" i="16" s="1"/>
  <c r="BB38" i="16" s="1"/>
  <c r="CT74" i="16"/>
  <c r="CT75" i="16" s="1"/>
  <c r="CT87" i="16" s="1"/>
  <c r="DO57" i="16"/>
  <c r="DO49" i="16" s="1"/>
  <c r="AO217" i="16"/>
  <c r="AO216" i="16"/>
  <c r="BB31" i="16"/>
  <c r="BB24" i="16" s="1"/>
  <c r="BU133" i="16"/>
  <c r="BU135" i="16" s="1"/>
  <c r="BU140" i="16" s="1"/>
  <c r="BU141" i="16" s="1"/>
  <c r="BU152" i="16" s="1"/>
  <c r="BU153" i="16" s="1"/>
  <c r="BU154" i="16" s="1"/>
  <c r="CK140" i="16"/>
  <c r="DF140" i="16"/>
  <c r="DF141" i="16" s="1"/>
  <c r="DF152" i="16" s="1"/>
  <c r="DF153" i="16" s="1"/>
  <c r="DF154" i="16" s="1"/>
  <c r="DF170" i="16" s="1"/>
  <c r="BT133" i="16"/>
  <c r="BT135" i="16" s="1"/>
  <c r="BT140" i="16" s="1"/>
  <c r="BT141" i="16" s="1"/>
  <c r="BT152" i="16" s="1"/>
  <c r="BT153" i="16" s="1"/>
  <c r="BT154" i="16" s="1"/>
  <c r="DO67" i="16"/>
  <c r="DO65" i="16" s="1"/>
  <c r="CT55" i="16"/>
  <c r="CT49" i="16"/>
  <c r="BR122" i="16"/>
  <c r="AF191" i="16"/>
  <c r="AF189" i="16" s="1"/>
  <c r="BY167" i="16"/>
  <c r="BY176" i="16" s="1"/>
  <c r="DH133" i="16"/>
  <c r="DH135" i="16" s="1"/>
  <c r="DH140" i="16" s="1"/>
  <c r="DH141" i="16" s="1"/>
  <c r="DH152" i="16" s="1"/>
  <c r="DH153" i="16" s="1"/>
  <c r="DH154" i="16" s="1"/>
  <c r="DH167" i="16" s="1"/>
  <c r="DH176" i="16" s="1"/>
  <c r="CT67" i="16"/>
  <c r="CT65" i="16" s="1"/>
  <c r="CY87" i="16"/>
  <c r="DL68" i="16"/>
  <c r="DL74" i="16" s="1"/>
  <c r="DL75" i="16" s="1"/>
  <c r="DL87" i="16" s="1"/>
  <c r="AZ210" i="16"/>
  <c r="CM58" i="16"/>
  <c r="CM64" i="16" s="1"/>
  <c r="CM66" i="16" s="1"/>
  <c r="AO187" i="16"/>
  <c r="AO185" i="16" s="1"/>
  <c r="AO186" i="16"/>
  <c r="DM74" i="16"/>
  <c r="DM75" i="16" s="1"/>
  <c r="DM87" i="16" s="1"/>
  <c r="CS122" i="16"/>
  <c r="AF144" i="16"/>
  <c r="AF142" i="16" s="1"/>
  <c r="CA133" i="16"/>
  <c r="CA135" i="16" s="1"/>
  <c r="CA140" i="16" s="1"/>
  <c r="CA141" i="16" s="1"/>
  <c r="CA152" i="16" s="1"/>
  <c r="BO239" i="16"/>
  <c r="BO240" i="16" s="1"/>
  <c r="BY149" i="16"/>
  <c r="BY148" i="16" s="1"/>
  <c r="CM133" i="16"/>
  <c r="CM135" i="16" s="1"/>
  <c r="CM140" i="16" s="1"/>
  <c r="DI151" i="16"/>
  <c r="CC177" i="16"/>
  <c r="CC179" i="16" s="1"/>
  <c r="BY170" i="16"/>
  <c r="BY169" i="16" s="1"/>
  <c r="BT145" i="16"/>
  <c r="DI153" i="16"/>
  <c r="DI154" i="16" s="1"/>
  <c r="DI155" i="16" s="1"/>
  <c r="CC172" i="16"/>
  <c r="BY151" i="16"/>
  <c r="AK46" i="16"/>
  <c r="AK47" i="16" s="1"/>
  <c r="AR151" i="16"/>
  <c r="AM143" i="16"/>
  <c r="CY56" i="16"/>
  <c r="CF133" i="16"/>
  <c r="CF135" i="16" s="1"/>
  <c r="CF140" i="16" s="1"/>
  <c r="CF141" i="16" s="1"/>
  <c r="CF152" i="16" s="1"/>
  <c r="CF153" i="16" s="1"/>
  <c r="CF154" i="16" s="1"/>
  <c r="CF170" i="16" s="1"/>
  <c r="AK42" i="16"/>
  <c r="DI56" i="16"/>
  <c r="DN133" i="16"/>
  <c r="DN135" i="16" s="1"/>
  <c r="DN140" i="16" s="1"/>
  <c r="DN141" i="16" s="1"/>
  <c r="DN152" i="16" s="1"/>
  <c r="DN123" i="16"/>
  <c r="DK155" i="16"/>
  <c r="CL143" i="16"/>
  <c r="CV14" i="16"/>
  <c r="CV15" i="16" s="1"/>
  <c r="DO133" i="16"/>
  <c r="DO135" i="16" s="1"/>
  <c r="DO140" i="16" s="1"/>
  <c r="DO141" i="16" s="1"/>
  <c r="DO152" i="16" s="1"/>
  <c r="DO151" i="16" s="1"/>
  <c r="DO123" i="16"/>
  <c r="CV10" i="16"/>
  <c r="CV11" i="16" s="1"/>
  <c r="DK41" i="16"/>
  <c r="DK32" i="16" s="1"/>
  <c r="DK35" i="16" s="1"/>
  <c r="CV77" i="16"/>
  <c r="CV76" i="16" s="1"/>
  <c r="CS77" i="16"/>
  <c r="CS76" i="16" s="1"/>
  <c r="CV57" i="16"/>
  <c r="CV61" i="16" s="1"/>
  <c r="CV62" i="16" s="1"/>
  <c r="CV63" i="16" s="1"/>
  <c r="CM50" i="16"/>
  <c r="CM48" i="16" s="1"/>
  <c r="CM45" i="16" s="1"/>
  <c r="CM8" i="16" s="1"/>
  <c r="CM9" i="16" s="1"/>
  <c r="CM49" i="16"/>
  <c r="CY42" i="16"/>
  <c r="CM12" i="16"/>
  <c r="CM13" i="16" s="1"/>
  <c r="CM54" i="16"/>
  <c r="CM55" i="16"/>
  <c r="DK46" i="16"/>
  <c r="DK47" i="16" s="1"/>
  <c r="DM67" i="16"/>
  <c r="DM65" i="16" s="1"/>
  <c r="CY46" i="16"/>
  <c r="CY47" i="16" s="1"/>
  <c r="AL41" i="16"/>
  <c r="AL32" i="16" s="1"/>
  <c r="AL46" i="16"/>
  <c r="AL47" i="16" s="1"/>
  <c r="AL42" i="16"/>
  <c r="CS10" i="16"/>
  <c r="CS11" i="16" s="1"/>
  <c r="CY8" i="16"/>
  <c r="CY9" i="16" s="1"/>
  <c r="AH48" i="16"/>
  <c r="AH45" i="16" s="1"/>
  <c r="AH46" i="16" s="1"/>
  <c r="AH47" i="16" s="1"/>
  <c r="CV12" i="16"/>
  <c r="CV13" i="16" s="1"/>
  <c r="CU50" i="16"/>
  <c r="CU48" i="16" s="1"/>
  <c r="CU45" i="16" s="1"/>
  <c r="CU8" i="16" s="1"/>
  <c r="CU9" i="16" s="1"/>
  <c r="CV67" i="16"/>
  <c r="CV65" i="16" s="1"/>
  <c r="CU49" i="16"/>
  <c r="CU54" i="16"/>
  <c r="CX74" i="16"/>
  <c r="CX75" i="16" s="1"/>
  <c r="CX87" i="16" s="1"/>
  <c r="CU12" i="16"/>
  <c r="CU13" i="16" s="1"/>
  <c r="CU58" i="16"/>
  <c r="CU64" i="16" s="1"/>
  <c r="CU66" i="16" s="1"/>
  <c r="CU55" i="16"/>
  <c r="BL187" i="16"/>
  <c r="BL185" i="16" s="1"/>
  <c r="BL186" i="16"/>
  <c r="AZ193" i="16"/>
  <c r="AZ195" i="16" s="1"/>
  <c r="AZ188" i="16"/>
  <c r="AZ189" i="16"/>
  <c r="BI188" i="16"/>
  <c r="BI189" i="16"/>
  <c r="BI193" i="16"/>
  <c r="BI195" i="16" s="1"/>
  <c r="CA151" i="16"/>
  <c r="BD133" i="16"/>
  <c r="BD135" i="16" s="1"/>
  <c r="BD140" i="16" s="1"/>
  <c r="BD239" i="16" s="1"/>
  <c r="DG138" i="16"/>
  <c r="BV143" i="16"/>
  <c r="DK167" i="16"/>
  <c r="DK176" i="16" s="1"/>
  <c r="BY143" i="16"/>
  <c r="DK170" i="16"/>
  <c r="DK172" i="16" s="1"/>
  <c r="CS133" i="16"/>
  <c r="CS135" i="16" s="1"/>
  <c r="CZ125" i="16"/>
  <c r="DD122" i="16"/>
  <c r="AH47" i="15"/>
  <c r="AH44" i="15"/>
  <c r="AH43" i="15" s="1"/>
  <c r="AK16" i="15"/>
  <c r="AK15" i="15" s="1"/>
  <c r="AK13" i="15"/>
  <c r="AK20" i="15"/>
  <c r="AK19" i="15" s="1"/>
  <c r="AK18" i="15" s="1"/>
  <c r="AK17" i="15" s="1"/>
  <c r="AK86" i="15"/>
  <c r="AK87" i="15" s="1"/>
  <c r="AI36" i="15"/>
  <c r="AI98" i="15"/>
  <c r="AI99" i="15" s="1"/>
  <c r="AI40" i="15"/>
  <c r="AI39" i="15" s="1"/>
  <c r="AI92" i="15"/>
  <c r="AI93" i="15" s="1"/>
  <c r="AD44" i="15"/>
  <c r="AD45" i="15"/>
  <c r="AD36" i="15"/>
  <c r="AE44" i="15"/>
  <c r="AE43" i="15" s="1"/>
  <c r="AE41" i="15" s="1"/>
  <c r="AE92" i="15" s="1"/>
  <c r="AE93" i="15" s="1"/>
  <c r="AE36" i="15"/>
  <c r="AE64" i="15"/>
  <c r="AF64" i="15" s="1"/>
  <c r="AM46" i="15"/>
  <c r="AM44" i="15" s="1"/>
  <c r="AM43" i="15" s="1"/>
  <c r="AM41" i="15" s="1"/>
  <c r="AN36" i="15"/>
  <c r="AN98" i="15"/>
  <c r="AN99" i="15" s="1"/>
  <c r="AR145" i="16"/>
  <c r="AR144" i="16" s="1"/>
  <c r="AR142" i="16" s="1"/>
  <c r="CX57" i="16"/>
  <c r="DF56" i="16" s="1"/>
  <c r="CX14" i="16"/>
  <c r="CX15" i="16" s="1"/>
  <c r="CH141" i="16"/>
  <c r="CH152" i="16" s="1"/>
  <c r="CH151" i="16" s="1"/>
  <c r="CH58" i="16"/>
  <c r="CH64" i="16" s="1"/>
  <c r="CH66" i="16" s="1"/>
  <c r="DK143" i="16"/>
  <c r="DK144" i="16"/>
  <c r="DK142" i="16" s="1"/>
  <c r="CW140" i="16"/>
  <c r="CW138" i="16"/>
  <c r="AE212" i="16"/>
  <c r="AE195" i="16"/>
  <c r="AQ169" i="16"/>
  <c r="AQ177" i="16"/>
  <c r="AQ172" i="16"/>
  <c r="BE133" i="16"/>
  <c r="BE135" i="16" s="1"/>
  <c r="BQ122" i="16"/>
  <c r="BM133" i="16"/>
  <c r="BM135" i="16" s="1"/>
  <c r="BM140" i="16" s="1"/>
  <c r="BY122" i="16"/>
  <c r="BM61" i="16"/>
  <c r="BM62" i="16" s="1"/>
  <c r="BM63" i="16" s="1"/>
  <c r="BM65" i="16"/>
  <c r="BM49" i="16"/>
  <c r="BM50" i="16"/>
  <c r="BM48" i="16" s="1"/>
  <c r="BM45" i="16" s="1"/>
  <c r="BM58" i="16"/>
  <c r="BM60" i="16" s="1"/>
  <c r="BY56" i="16"/>
  <c r="BN57" i="16"/>
  <c r="BL42" i="16"/>
  <c r="BL41" i="16"/>
  <c r="BL32" i="16" s="1"/>
  <c r="BL46" i="16"/>
  <c r="BL47" i="16" s="1"/>
  <c r="AY177" i="16"/>
  <c r="AY172" i="16"/>
  <c r="AY169" i="16"/>
  <c r="AS191" i="16"/>
  <c r="AS183" i="16"/>
  <c r="DG122" i="16"/>
  <c r="DH122" i="16"/>
  <c r="CV133" i="16"/>
  <c r="CV135" i="16" s="1"/>
  <c r="AT184" i="16"/>
  <c r="AT197" i="16"/>
  <c r="AT237" i="16"/>
  <c r="AT238" i="16" s="1"/>
  <c r="BK34" i="16"/>
  <c r="BK35" i="16"/>
  <c r="BK39" i="16"/>
  <c r="BK31" i="16"/>
  <c r="AI193" i="16"/>
  <c r="AI195" i="16" s="1"/>
  <c r="AI189" i="16"/>
  <c r="AI188" i="16"/>
  <c r="CC122" i="16"/>
  <c r="BQ133" i="16"/>
  <c r="BQ135" i="16" s="1"/>
  <c r="BQ140" i="16" s="1"/>
  <c r="BH191" i="16"/>
  <c r="BH183" i="16"/>
  <c r="BL136" i="16"/>
  <c r="BL239" i="16"/>
  <c r="BL240" i="16" s="1"/>
  <c r="BL141" i="16"/>
  <c r="BL137" i="16"/>
  <c r="DD133" i="16"/>
  <c r="DD135" i="16" s="1"/>
  <c r="DP122" i="16"/>
  <c r="DN75" i="16"/>
  <c r="DN87" i="16" s="1"/>
  <c r="AE187" i="16"/>
  <c r="AE185" i="16" s="1"/>
  <c r="AE186" i="16"/>
  <c r="BF183" i="16"/>
  <c r="BF191" i="16"/>
  <c r="BK183" i="16"/>
  <c r="BK191" i="16"/>
  <c r="BX179" i="16"/>
  <c r="BX180" i="16"/>
  <c r="BX175" i="16"/>
  <c r="BX173" i="16"/>
  <c r="BB133" i="16"/>
  <c r="BB135" i="16" s="1"/>
  <c r="BB140" i="16" s="1"/>
  <c r="BN122" i="16"/>
  <c r="DD41" i="16"/>
  <c r="DD32" i="16" s="1"/>
  <c r="DD31" i="16" s="1"/>
  <c r="DD46" i="16"/>
  <c r="DD47" i="16" s="1"/>
  <c r="DG41" i="16"/>
  <c r="DG32" i="16" s="1"/>
  <c r="DG34" i="16" s="1"/>
  <c r="CH50" i="16"/>
  <c r="CH48" i="16" s="1"/>
  <c r="CH45" i="16" s="1"/>
  <c r="CH41" i="16" s="1"/>
  <c r="CH32" i="16" s="1"/>
  <c r="CT56" i="16"/>
  <c r="CH54" i="16"/>
  <c r="DG42" i="16"/>
  <c r="CS42" i="16"/>
  <c r="CS41" i="16"/>
  <c r="CS32" i="16" s="1"/>
  <c r="CH12" i="16"/>
  <c r="CH13" i="16" s="1"/>
  <c r="CH61" i="16"/>
  <c r="CH62" i="16" s="1"/>
  <c r="CH63" i="16" s="1"/>
  <c r="CH55" i="16"/>
  <c r="CS8" i="16"/>
  <c r="CS9" i="16" s="1"/>
  <c r="AC41" i="16"/>
  <c r="AC32" i="16" s="1"/>
  <c r="AC42" i="16"/>
  <c r="AC46" i="16"/>
  <c r="AC47" i="16" s="1"/>
  <c r="AO36" i="16"/>
  <c r="AO38" i="16" s="1"/>
  <c r="AO37" i="16"/>
  <c r="I40" i="15"/>
  <c r="I39" i="15" s="1"/>
  <c r="I100" i="15" s="1"/>
  <c r="I101" i="15" s="1"/>
  <c r="DD243" i="16"/>
  <c r="DD244" i="16" s="1"/>
  <c r="AM170" i="16"/>
  <c r="AM149" i="16"/>
  <c r="AM148" i="16" s="1"/>
  <c r="AM146" i="16" s="1"/>
  <c r="AM155" i="16"/>
  <c r="AM167" i="16"/>
  <c r="AM241" i="16"/>
  <c r="AM242" i="16" s="1"/>
  <c r="CL167" i="16"/>
  <c r="CL170" i="16"/>
  <c r="CL149" i="16"/>
  <c r="CL148" i="16" s="1"/>
  <c r="CL155" i="16"/>
  <c r="BZ122" i="16"/>
  <c r="BN133" i="16"/>
  <c r="BN135" i="16" s="1"/>
  <c r="BN140" i="16" s="1"/>
  <c r="CD122" i="16"/>
  <c r="BR133" i="16"/>
  <c r="BR135" i="16" s="1"/>
  <c r="BR140" i="16" s="1"/>
  <c r="CR140" i="16"/>
  <c r="CR138" i="16"/>
  <c r="BU145" i="16"/>
  <c r="BU151" i="16"/>
  <c r="CO138" i="16"/>
  <c r="CO140" i="16"/>
  <c r="AB144" i="16"/>
  <c r="AB142" i="16" s="1"/>
  <c r="AB143" i="16"/>
  <c r="CZ239" i="16"/>
  <c r="CZ240" i="16" s="1"/>
  <c r="CZ141" i="16"/>
  <c r="CZ152" i="16" s="1"/>
  <c r="CC175" i="16"/>
  <c r="DA143" i="16"/>
  <c r="DA144" i="16"/>
  <c r="DA142" i="16" s="1"/>
  <c r="DA170" i="16"/>
  <c r="DA167" i="16"/>
  <c r="DA155" i="16"/>
  <c r="DA149" i="16"/>
  <c r="DA148" i="16" s="1"/>
  <c r="AJ36" i="15"/>
  <c r="AJ44" i="15"/>
  <c r="AJ43" i="15" s="1"/>
  <c r="AJ41" i="15" s="1"/>
  <c r="AJ92" i="15" s="1"/>
  <c r="AJ93" i="15" s="1"/>
  <c r="AM37" i="16"/>
  <c r="AM36" i="16"/>
  <c r="AM38" i="16" s="1"/>
  <c r="BE24" i="16"/>
  <c r="BE27" i="16"/>
  <c r="BF27" i="16"/>
  <c r="BF24" i="16"/>
  <c r="BF36" i="16"/>
  <c r="BF38" i="16" s="1"/>
  <c r="BF37" i="16"/>
  <c r="AM39" i="16"/>
  <c r="AM24" i="16"/>
  <c r="BE36" i="16"/>
  <c r="BE38" i="16" s="1"/>
  <c r="BE37" i="16"/>
  <c r="AR167" i="16"/>
  <c r="AR241" i="16"/>
  <c r="AR242" i="16" s="1"/>
  <c r="AR149" i="16"/>
  <c r="AR148" i="16" s="1"/>
  <c r="AR146" i="16" s="1"/>
  <c r="AR170" i="16"/>
  <c r="AR155" i="16"/>
  <c r="BV177" i="16"/>
  <c r="BV169" i="16"/>
  <c r="BV172" i="16"/>
  <c r="AR36" i="15"/>
  <c r="AR44" i="15"/>
  <c r="AR43" i="15" s="1"/>
  <c r="AR41" i="15" s="1"/>
  <c r="AR40" i="15" s="1"/>
  <c r="AR39" i="15" s="1"/>
  <c r="AR38" i="15" s="1"/>
  <c r="R92" i="15"/>
  <c r="R93" i="15" s="1"/>
  <c r="R40" i="15"/>
  <c r="R39" i="15" s="1"/>
  <c r="BC36" i="16"/>
  <c r="BC38" i="16" s="1"/>
  <c r="BC37" i="16"/>
  <c r="BA37" i="16"/>
  <c r="BA36" i="16"/>
  <c r="BA38" i="16" s="1"/>
  <c r="AQ24" i="16"/>
  <c r="CG10" i="16"/>
  <c r="CG11" i="16" s="1"/>
  <c r="CG87" i="16"/>
  <c r="AH180" i="16"/>
  <c r="AH179" i="16"/>
  <c r="AH175" i="16"/>
  <c r="AH173" i="16"/>
  <c r="CG138" i="16"/>
  <c r="CG140" i="16"/>
  <c r="W34" i="15"/>
  <c r="W31" i="15"/>
  <c r="AL144" i="16"/>
  <c r="AL142" i="16" s="1"/>
  <c r="AL143" i="16"/>
  <c r="K40" i="15"/>
  <c r="K39" i="15" s="1"/>
  <c r="K92" i="15"/>
  <c r="K93" i="15" s="1"/>
  <c r="DI144" i="16"/>
  <c r="DI142" i="16" s="1"/>
  <c r="DI143" i="16"/>
  <c r="CJ239" i="16"/>
  <c r="CJ141" i="16"/>
  <c r="CJ152" i="16" s="1"/>
  <c r="CB147" i="16"/>
  <c r="CB146" i="16"/>
  <c r="DF55" i="16"/>
  <c r="DN56" i="16"/>
  <c r="DF50" i="16"/>
  <c r="DF48" i="16" s="1"/>
  <c r="DF54" i="16"/>
  <c r="DF45" i="16" s="1"/>
  <c r="DF61" i="16"/>
  <c r="DF62" i="16" s="1"/>
  <c r="DF63" i="16" s="1"/>
  <c r="DF58" i="16"/>
  <c r="DF64" i="16" s="1"/>
  <c r="DF66" i="16" s="1"/>
  <c r="DF49" i="16"/>
  <c r="DK147" i="16"/>
  <c r="DK146" i="16"/>
  <c r="AB24" i="16"/>
  <c r="AB39" i="16"/>
  <c r="D49" i="15"/>
  <c r="E50" i="15"/>
  <c r="D94" i="15"/>
  <c r="D95" i="15" s="1"/>
  <c r="D48" i="15"/>
  <c r="D47" i="15" s="1"/>
  <c r="D46" i="15" s="1"/>
  <c r="DG151" i="16"/>
  <c r="DG145" i="16"/>
  <c r="DG153" i="16"/>
  <c r="DG154" i="16" s="1"/>
  <c r="Q94" i="15"/>
  <c r="Q95" i="15" s="1"/>
  <c r="Q49" i="15"/>
  <c r="Q48" i="15" s="1"/>
  <c r="Q47" i="15" s="1"/>
  <c r="Q46" i="15" s="1"/>
  <c r="AQ36" i="16"/>
  <c r="AQ38" i="16" s="1"/>
  <c r="BA216" i="16"/>
  <c r="BA213" i="16"/>
  <c r="AK149" i="16"/>
  <c r="AK170" i="16"/>
  <c r="AK241" i="16"/>
  <c r="AK242" i="16" s="1"/>
  <c r="AK155" i="16"/>
  <c r="AK167" i="16"/>
  <c r="AC36" i="15"/>
  <c r="AC44" i="15"/>
  <c r="AC43" i="15" s="1"/>
  <c r="AC41" i="15" s="1"/>
  <c r="AC40" i="15" s="1"/>
  <c r="AC39" i="15" s="1"/>
  <c r="AC38" i="15" s="1"/>
  <c r="BE238" i="16"/>
  <c r="X44" i="15"/>
  <c r="X43" i="15" s="1"/>
  <c r="X41" i="15" s="1"/>
  <c r="X98" i="15"/>
  <c r="X99" i="15" s="1"/>
  <c r="X36" i="15"/>
  <c r="AS133" i="16"/>
  <c r="AS135" i="16" s="1"/>
  <c r="AS140" i="16" s="1"/>
  <c r="BE122" i="16"/>
  <c r="AF24" i="16"/>
  <c r="AF39" i="16"/>
  <c r="G90" i="15"/>
  <c r="G91" i="15" s="1"/>
  <c r="G35" i="15"/>
  <c r="G33" i="15" s="1"/>
  <c r="G37" i="15"/>
  <c r="Z49" i="15"/>
  <c r="Z48" i="15" s="1"/>
  <c r="Z47" i="15" s="1"/>
  <c r="Z46" i="15" s="1"/>
  <c r="Z94" i="15"/>
  <c r="Z95" i="15" s="1"/>
  <c r="CN239" i="16"/>
  <c r="CN141" i="16"/>
  <c r="CN152" i="16" s="1"/>
  <c r="BZ145" i="16"/>
  <c r="BZ153" i="16"/>
  <c r="BZ154" i="16" s="1"/>
  <c r="BZ151" i="16"/>
  <c r="CZ10" i="16"/>
  <c r="CZ11" i="16" s="1"/>
  <c r="CZ87" i="16"/>
  <c r="H92" i="15"/>
  <c r="H93" i="15" s="1"/>
  <c r="H40" i="15"/>
  <c r="H39" i="15" s="1"/>
  <c r="L44" i="15"/>
  <c r="L43" i="15" s="1"/>
  <c r="L41" i="15" s="1"/>
  <c r="L36" i="15"/>
  <c r="L98" i="15"/>
  <c r="L99" i="15" s="1"/>
  <c r="BD31" i="16"/>
  <c r="BD35" i="16"/>
  <c r="BD39" i="16"/>
  <c r="BD34" i="16"/>
  <c r="AP186" i="16"/>
  <c r="AP187" i="16"/>
  <c r="AP185" i="16" s="1"/>
  <c r="DK56" i="16"/>
  <c r="DB49" i="16"/>
  <c r="DB54" i="16"/>
  <c r="DB45" i="16" s="1"/>
  <c r="DB58" i="16"/>
  <c r="DB64" i="16" s="1"/>
  <c r="DB66" i="16" s="1"/>
  <c r="DB61" i="16"/>
  <c r="DB62" i="16" s="1"/>
  <c r="DB63" i="16" s="1"/>
  <c r="DB50" i="16"/>
  <c r="DB48" i="16" s="1"/>
  <c r="DB55" i="16"/>
  <c r="CW58" i="16"/>
  <c r="CW64" i="16" s="1"/>
  <c r="CW66" i="16" s="1"/>
  <c r="CW49" i="16"/>
  <c r="CW55" i="16"/>
  <c r="CW12" i="16"/>
  <c r="CW13" i="16" s="1"/>
  <c r="CW61" i="16"/>
  <c r="CW62" i="16" s="1"/>
  <c r="CW63" i="16" s="1"/>
  <c r="CW50" i="16"/>
  <c r="CW48" i="16" s="1"/>
  <c r="CW45" i="16" s="1"/>
  <c r="CW54" i="16"/>
  <c r="P44" i="15"/>
  <c r="P43" i="15" s="1"/>
  <c r="P41" i="15" s="1"/>
  <c r="P98" i="15"/>
  <c r="P99" i="15" s="1"/>
  <c r="P36" i="15"/>
  <c r="AF193" i="16"/>
  <c r="AF195" i="16" s="1"/>
  <c r="AF188" i="16"/>
  <c r="DN49" i="16"/>
  <c r="DN50" i="16"/>
  <c r="DN48" i="16" s="1"/>
  <c r="DN54" i="16"/>
  <c r="DN45" i="16" s="1"/>
  <c r="DN61" i="16"/>
  <c r="DN62" i="16" s="1"/>
  <c r="DN63" i="16" s="1"/>
  <c r="DN55" i="16"/>
  <c r="DN58" i="16"/>
  <c r="DN64" i="16" s="1"/>
  <c r="DN66" i="16" s="1"/>
  <c r="CJ39" i="16"/>
  <c r="CJ35" i="16"/>
  <c r="CJ33" i="16"/>
  <c r="CJ34" i="16"/>
  <c r="CJ31" i="16"/>
  <c r="CI14" i="16"/>
  <c r="CI15" i="16" s="1"/>
  <c r="CI67" i="16"/>
  <c r="CI65" i="16" s="1"/>
  <c r="CI74" i="16"/>
  <c r="CI75" i="16" s="1"/>
  <c r="CI57" i="16"/>
  <c r="CL35" i="16"/>
  <c r="CL34" i="16"/>
  <c r="CL31" i="16"/>
  <c r="CL39" i="16"/>
  <c r="CL33" i="16"/>
  <c r="V31" i="15"/>
  <c r="V34" i="15"/>
  <c r="BP149" i="16"/>
  <c r="BP148" i="16" s="1"/>
  <c r="BP167" i="16"/>
  <c r="BP176" i="16" s="1"/>
  <c r="BP155" i="16"/>
  <c r="BP241" i="16"/>
  <c r="BP242" i="16" s="1"/>
  <c r="BP170" i="16"/>
  <c r="CG55" i="16"/>
  <c r="CG49" i="16"/>
  <c r="CG50" i="16"/>
  <c r="CG48" i="16" s="1"/>
  <c r="CG45" i="16" s="1"/>
  <c r="CG54" i="16"/>
  <c r="CS56" i="16"/>
  <c r="CG61" i="16"/>
  <c r="CG62" i="16" s="1"/>
  <c r="CG63" i="16" s="1"/>
  <c r="CG58" i="16"/>
  <c r="CG64" i="16" s="1"/>
  <c r="CG66" i="16" s="1"/>
  <c r="CG12" i="16"/>
  <c r="CG13" i="16" s="1"/>
  <c r="DB140" i="16"/>
  <c r="DB138" i="16"/>
  <c r="AK144" i="16"/>
  <c r="AK142" i="16" s="1"/>
  <c r="AK143" i="16"/>
  <c r="BO151" i="16"/>
  <c r="BO145" i="16"/>
  <c r="BO153" i="16"/>
  <c r="BO154" i="16" s="1"/>
  <c r="AB44" i="15"/>
  <c r="AB43" i="15" s="1"/>
  <c r="AB41" i="15" s="1"/>
  <c r="AB40" i="15" s="1"/>
  <c r="AB39" i="15" s="1"/>
  <c r="AB38" i="15" s="1"/>
  <c r="AB36" i="15"/>
  <c r="CO41" i="16"/>
  <c r="CO32" i="16" s="1"/>
  <c r="CO8" i="16"/>
  <c r="CO9" i="16" s="1"/>
  <c r="CO42" i="16"/>
  <c r="CO46" i="16"/>
  <c r="CO47" i="16" s="1"/>
  <c r="BC244" i="16"/>
  <c r="BT243" i="16"/>
  <c r="BS243" i="16"/>
  <c r="BU243" i="16" s="1"/>
  <c r="AF37" i="16"/>
  <c r="AF36" i="16"/>
  <c r="AF38" i="16" s="1"/>
  <c r="CQ87" i="16"/>
  <c r="CQ10" i="16"/>
  <c r="CQ11" i="16" s="1"/>
  <c r="CP42" i="16"/>
  <c r="CP46" i="16"/>
  <c r="CP47" i="16" s="1"/>
  <c r="CP8" i="16"/>
  <c r="CP9" i="16" s="1"/>
  <c r="CP41" i="16"/>
  <c r="CP32" i="16" s="1"/>
  <c r="CY138" i="16"/>
  <c r="CY140" i="16"/>
  <c r="S38" i="15"/>
  <c r="S100" i="15"/>
  <c r="S101" i="15" s="1"/>
  <c r="BF239" i="16"/>
  <c r="BF141" i="16"/>
  <c r="BF152" i="16" s="1"/>
  <c r="BF137" i="16"/>
  <c r="BF136" i="16"/>
  <c r="AG155" i="16"/>
  <c r="AG170" i="16"/>
  <c r="AG149" i="16"/>
  <c r="AG167" i="16"/>
  <c r="AG241" i="16"/>
  <c r="AG242" i="16" s="1"/>
  <c r="DH41" i="16"/>
  <c r="DH32" i="16" s="1"/>
  <c r="DH42" i="16"/>
  <c r="DH46" i="16"/>
  <c r="DH47" i="16" s="1"/>
  <c r="AA37" i="15"/>
  <c r="AA35" i="15"/>
  <c r="AA33" i="15" s="1"/>
  <c r="BJ188" i="16"/>
  <c r="BJ189" i="16"/>
  <c r="BJ193" i="16"/>
  <c r="BJ195" i="16" s="1"/>
  <c r="AX241" i="16"/>
  <c r="AX242" i="16" s="1"/>
  <c r="AX167" i="16"/>
  <c r="AX149" i="16"/>
  <c r="AX148" i="16" s="1"/>
  <c r="AX146" i="16" s="1"/>
  <c r="AX155" i="16"/>
  <c r="AF100" i="15"/>
  <c r="AF101" i="15" s="1"/>
  <c r="AF38" i="15"/>
  <c r="BY147" i="16"/>
  <c r="BY146" i="16"/>
  <c r="BP144" i="16"/>
  <c r="BP142" i="16" s="1"/>
  <c r="BP143" i="16"/>
  <c r="AI34" i="16"/>
  <c r="AI35" i="16"/>
  <c r="BE183" i="16"/>
  <c r="BE191" i="16"/>
  <c r="CK46" i="16"/>
  <c r="CK47" i="16" s="1"/>
  <c r="CK42" i="16"/>
  <c r="CK41" i="16"/>
  <c r="CK32" i="16" s="1"/>
  <c r="CK8" i="16"/>
  <c r="CK9" i="16" s="1"/>
  <c r="Y49" i="15"/>
  <c r="Y48" i="15" s="1"/>
  <c r="Y47" i="15" s="1"/>
  <c r="Y46" i="15" s="1"/>
  <c r="Y94" i="15"/>
  <c r="Y95" i="15" s="1"/>
  <c r="AQ44" i="15"/>
  <c r="AQ43" i="15" s="1"/>
  <c r="AQ41" i="15" s="1"/>
  <c r="AQ40" i="15" s="1"/>
  <c r="AQ39" i="15" s="1"/>
  <c r="AQ38" i="15" s="1"/>
  <c r="AQ36" i="15"/>
  <c r="BW151" i="16"/>
  <c r="BW145" i="16"/>
  <c r="BW153" i="16"/>
  <c r="BW154" i="16" s="1"/>
  <c r="AN180" i="16"/>
  <c r="AN173" i="16"/>
  <c r="AN179" i="16"/>
  <c r="AN175" i="16"/>
  <c r="DI46" i="16"/>
  <c r="DI47" i="16" s="1"/>
  <c r="DI42" i="16"/>
  <c r="DI41" i="16"/>
  <c r="DI32" i="16" s="1"/>
  <c r="DF167" i="16"/>
  <c r="DF176" i="16" s="1"/>
  <c r="DF149" i="16"/>
  <c r="DF148" i="16" s="1"/>
  <c r="J92" i="15"/>
  <c r="J93" i="15" s="1"/>
  <c r="J40" i="15"/>
  <c r="J39" i="15" s="1"/>
  <c r="CP133" i="16"/>
  <c r="CP135" i="16" s="1"/>
  <c r="DB122" i="16"/>
  <c r="CI145" i="16"/>
  <c r="CI151" i="16"/>
  <c r="CI153" i="16"/>
  <c r="CI154" i="16" s="1"/>
  <c r="AD41" i="16"/>
  <c r="AD32" i="16" s="1"/>
  <c r="AD42" i="16"/>
  <c r="AD46" i="16"/>
  <c r="AD47" i="16" s="1"/>
  <c r="BJ37" i="16"/>
  <c r="BJ36" i="16"/>
  <c r="BJ38" i="16" s="1"/>
  <c r="BC133" i="16"/>
  <c r="BC135" i="16" s="1"/>
  <c r="BC140" i="16" s="1"/>
  <c r="BO122" i="16"/>
  <c r="CT8" i="16"/>
  <c r="CT9" i="16" s="1"/>
  <c r="CB172" i="16"/>
  <c r="CB169" i="16"/>
  <c r="CB177" i="16"/>
  <c r="AT169" i="16"/>
  <c r="AT177" i="16"/>
  <c r="AT172" i="16"/>
  <c r="BB122" i="16"/>
  <c r="AP133" i="16"/>
  <c r="AP135" i="16" s="1"/>
  <c r="AP140" i="16" s="1"/>
  <c r="CQ49" i="16"/>
  <c r="DD56" i="16"/>
  <c r="CQ61" i="16"/>
  <c r="CQ62" i="16" s="1"/>
  <c r="CQ63" i="16" s="1"/>
  <c r="CQ54" i="16"/>
  <c r="CQ50" i="16"/>
  <c r="CQ48" i="16" s="1"/>
  <c r="CQ45" i="16" s="1"/>
  <c r="CQ12" i="16"/>
  <c r="CQ13" i="16" s="1"/>
  <c r="CQ55" i="16"/>
  <c r="CQ58" i="16"/>
  <c r="CQ64" i="16" s="1"/>
  <c r="CQ66" i="16" s="1"/>
  <c r="BV146" i="16"/>
  <c r="BV147" i="16"/>
  <c r="AB36" i="16"/>
  <c r="AB38" i="16" s="1"/>
  <c r="AB37" i="16"/>
  <c r="DM55" i="16"/>
  <c r="DM49" i="16"/>
  <c r="DM54" i="16"/>
  <c r="DM45" i="16" s="1"/>
  <c r="DM58" i="16"/>
  <c r="DM64" i="16" s="1"/>
  <c r="DM66" i="16" s="1"/>
  <c r="DM61" i="16"/>
  <c r="DM62" i="16" s="1"/>
  <c r="DM63" i="16" s="1"/>
  <c r="DM50" i="16"/>
  <c r="DM48" i="16" s="1"/>
  <c r="CZ49" i="16"/>
  <c r="CZ55" i="16"/>
  <c r="CZ54" i="16"/>
  <c r="DH56" i="16"/>
  <c r="CZ58" i="16"/>
  <c r="CZ64" i="16" s="1"/>
  <c r="CZ66" i="16" s="1"/>
  <c r="CZ12" i="16"/>
  <c r="CZ13" i="16" s="1"/>
  <c r="CZ61" i="16"/>
  <c r="CZ62" i="16" s="1"/>
  <c r="CZ63" i="16" s="1"/>
  <c r="CZ50" i="16"/>
  <c r="CZ48" i="16" s="1"/>
  <c r="CZ45" i="16" s="1"/>
  <c r="C44" i="15"/>
  <c r="C43" i="15" s="1"/>
  <c r="C41" i="15" s="1"/>
  <c r="C36" i="15"/>
  <c r="C98" i="15"/>
  <c r="C99" i="15" s="1"/>
  <c r="AB191" i="16"/>
  <c r="AB183" i="16"/>
  <c r="AG143" i="16"/>
  <c r="AG144" i="16"/>
  <c r="AG142" i="16" s="1"/>
  <c r="CY39" i="16"/>
  <c r="CY35" i="16"/>
  <c r="CY34" i="16"/>
  <c r="CY33" i="16"/>
  <c r="CY31" i="16"/>
  <c r="CD180" i="16"/>
  <c r="CD179" i="16"/>
  <c r="CD175" i="16"/>
  <c r="CD173" i="16"/>
  <c r="DM145" i="16"/>
  <c r="DM153" i="16"/>
  <c r="DM154" i="16" s="1"/>
  <c r="DM151" i="16"/>
  <c r="AM64" i="16"/>
  <c r="AN32" i="16"/>
  <c r="O40" i="15"/>
  <c r="O39" i="15" s="1"/>
  <c r="O92" i="15"/>
  <c r="O93" i="15" s="1"/>
  <c r="AP184" i="16"/>
  <c r="AP237" i="16"/>
  <c r="AP238" i="16" s="1"/>
  <c r="AP197" i="16"/>
  <c r="AP215" i="16" s="1"/>
  <c r="CW87" i="16"/>
  <c r="CW10" i="16"/>
  <c r="CW11" i="16" s="1"/>
  <c r="AP34" i="16"/>
  <c r="AP31" i="16"/>
  <c r="AP35" i="16"/>
  <c r="U31" i="15"/>
  <c r="U34" i="15"/>
  <c r="AN40" i="15"/>
  <c r="AN39" i="15" s="1"/>
  <c r="AN92" i="15"/>
  <c r="AN93" i="15" s="1"/>
  <c r="CN42" i="16"/>
  <c r="CN46" i="16"/>
  <c r="CN47" i="16" s="1"/>
  <c r="CN8" i="16"/>
  <c r="CN9" i="16" s="1"/>
  <c r="CN41" i="16"/>
  <c r="CN32" i="16" s="1"/>
  <c r="BA236" i="16"/>
  <c r="AX143" i="16"/>
  <c r="AX144" i="16"/>
  <c r="AX142" i="16" s="1"/>
  <c r="T40" i="15"/>
  <c r="T39" i="15" s="1"/>
  <c r="T92" i="15"/>
  <c r="T93" i="15" s="1"/>
  <c r="BY172" i="16"/>
  <c r="BY177" i="16"/>
  <c r="DH170" i="16"/>
  <c r="F40" i="15"/>
  <c r="F39" i="15" s="1"/>
  <c r="F92" i="15"/>
  <c r="F93" i="15" s="1"/>
  <c r="M36" i="15"/>
  <c r="M44" i="15"/>
  <c r="M43" i="15" s="1"/>
  <c r="M41" i="15" s="1"/>
  <c r="M98" i="15"/>
  <c r="M99" i="15" s="1"/>
  <c r="AL155" i="16"/>
  <c r="AL167" i="16"/>
  <c r="AL241" i="16"/>
  <c r="AL242" i="16" s="1"/>
  <c r="AL149" i="16"/>
  <c r="AL148" i="16" s="1"/>
  <c r="AL170" i="16"/>
  <c r="BE217" i="16"/>
  <c r="BE220" i="16" s="1"/>
  <c r="BE219" i="16"/>
  <c r="CT133" i="16"/>
  <c r="CT135" i="16" s="1"/>
  <c r="DA125" i="16"/>
  <c r="BJ30" i="16"/>
  <c r="BJ27" i="16"/>
  <c r="BJ24" i="16"/>
  <c r="AG46" i="16"/>
  <c r="AG47" i="16" s="1"/>
  <c r="AG41" i="16"/>
  <c r="AG32" i="16" s="1"/>
  <c r="AG42" i="16"/>
  <c r="N36" i="15"/>
  <c r="N98" i="15"/>
  <c r="N99" i="15" s="1"/>
  <c r="N44" i="15"/>
  <c r="N43" i="15" s="1"/>
  <c r="N41" i="15" s="1"/>
  <c r="DO50" i="16"/>
  <c r="DO48" i="16" s="1"/>
  <c r="CT77" i="16" l="1"/>
  <c r="CT76" i="16" s="1"/>
  <c r="DH155" i="16"/>
  <c r="BB37" i="16"/>
  <c r="DF145" i="16"/>
  <c r="DF143" i="16" s="1"/>
  <c r="DI149" i="16"/>
  <c r="DI148" i="16" s="1"/>
  <c r="DI146" i="16" s="1"/>
  <c r="DN138" i="16"/>
  <c r="CF155" i="16"/>
  <c r="DI170" i="16"/>
  <c r="DI177" i="16" s="1"/>
  <c r="CF167" i="16"/>
  <c r="CF176" i="16" s="1"/>
  <c r="CF151" i="16"/>
  <c r="DL67" i="16"/>
  <c r="DL65" i="16" s="1"/>
  <c r="DA49" i="16"/>
  <c r="DA12" i="16"/>
  <c r="DA13" i="16" s="1"/>
  <c r="DA54" i="16"/>
  <c r="DA45" i="16" s="1"/>
  <c r="DA8" i="16" s="1"/>
  <c r="DA9" i="16" s="1"/>
  <c r="DA58" i="16"/>
  <c r="DA64" i="16" s="1"/>
  <c r="DA66" i="16" s="1"/>
  <c r="DA61" i="16"/>
  <c r="DA62" i="16" s="1"/>
  <c r="DA63" i="16" s="1"/>
  <c r="DA55" i="16"/>
  <c r="DO55" i="16"/>
  <c r="DO61" i="16"/>
  <c r="DO62" i="16" s="1"/>
  <c r="DO63" i="16" s="1"/>
  <c r="DO58" i="16"/>
  <c r="DO64" i="16" s="1"/>
  <c r="DO66" i="16" s="1"/>
  <c r="DK39" i="16"/>
  <c r="CT46" i="16"/>
  <c r="CT47" i="16" s="1"/>
  <c r="CM42" i="16"/>
  <c r="CT42" i="16"/>
  <c r="CU41" i="16"/>
  <c r="CU32" i="16" s="1"/>
  <c r="CU33" i="16" s="1"/>
  <c r="CT10" i="16"/>
  <c r="CT11" i="16" s="1"/>
  <c r="DO54" i="16"/>
  <c r="DO45" i="16" s="1"/>
  <c r="DO41" i="16" s="1"/>
  <c r="CV55" i="16"/>
  <c r="DH149" i="16"/>
  <c r="DH148" i="16" s="1"/>
  <c r="DH146" i="16" s="1"/>
  <c r="DF155" i="16"/>
  <c r="DH151" i="16"/>
  <c r="CK239" i="16"/>
  <c r="CK141" i="16"/>
  <c r="CK152" i="16" s="1"/>
  <c r="BT151" i="16"/>
  <c r="DH145" i="16"/>
  <c r="DH143" i="16" s="1"/>
  <c r="DL57" i="16"/>
  <c r="DL61" i="16" s="1"/>
  <c r="DL62" i="16" s="1"/>
  <c r="DL63" i="16" s="1"/>
  <c r="DF151" i="16"/>
  <c r="CA153" i="16"/>
  <c r="CA154" i="16" s="1"/>
  <c r="CA145" i="16"/>
  <c r="CX49" i="16"/>
  <c r="DI167" i="16"/>
  <c r="DI176" i="16" s="1"/>
  <c r="CX58" i="16"/>
  <c r="CX64" i="16" s="1"/>
  <c r="CX66" i="16" s="1"/>
  <c r="DK33" i="16"/>
  <c r="CM41" i="16"/>
  <c r="CM32" i="16" s="1"/>
  <c r="CM35" i="16" s="1"/>
  <c r="CF149" i="16"/>
  <c r="CF148" i="16" s="1"/>
  <c r="CF147" i="16" s="1"/>
  <c r="DO153" i="16"/>
  <c r="DO154" i="16" s="1"/>
  <c r="CH145" i="16"/>
  <c r="CH144" i="16" s="1"/>
  <c r="CH142" i="16" s="1"/>
  <c r="CU46" i="16"/>
  <c r="CU47" i="16" s="1"/>
  <c r="DK34" i="16"/>
  <c r="CM138" i="16"/>
  <c r="CM46" i="16"/>
  <c r="CM47" i="16" s="1"/>
  <c r="CF145" i="16"/>
  <c r="CF144" i="16" s="1"/>
  <c r="CF142" i="16" s="1"/>
  <c r="BT155" i="16"/>
  <c r="BT170" i="16"/>
  <c r="BT167" i="16"/>
  <c r="BT176" i="16" s="1"/>
  <c r="BT149" i="16"/>
  <c r="BT148" i="16" s="1"/>
  <c r="CC173" i="16"/>
  <c r="CV58" i="16"/>
  <c r="CV64" i="16" s="1"/>
  <c r="CV66" i="16" s="1"/>
  <c r="CV54" i="16"/>
  <c r="CV48" i="16" s="1"/>
  <c r="CV45" i="16" s="1"/>
  <c r="CV42" i="16" s="1"/>
  <c r="BT144" i="16"/>
  <c r="BT142" i="16" s="1"/>
  <c r="BT143" i="16"/>
  <c r="CC180" i="16"/>
  <c r="CC191" i="16" s="1"/>
  <c r="CV49" i="16"/>
  <c r="BD136" i="16"/>
  <c r="AH42" i="16"/>
  <c r="BD141" i="16"/>
  <c r="BD152" i="16" s="1"/>
  <c r="BD137" i="16"/>
  <c r="DF144" i="16"/>
  <c r="DF142" i="16" s="1"/>
  <c r="DO145" i="16"/>
  <c r="DO143" i="16" s="1"/>
  <c r="AR143" i="16"/>
  <c r="AH41" i="16"/>
  <c r="AH32" i="16" s="1"/>
  <c r="AH35" i="16" s="1"/>
  <c r="CH8" i="16"/>
  <c r="CH9" i="16" s="1"/>
  <c r="DK31" i="16"/>
  <c r="DK28" i="16" s="1"/>
  <c r="CX54" i="16"/>
  <c r="CX45" i="16" s="1"/>
  <c r="CX41" i="16" s="1"/>
  <c r="CX32" i="16" s="1"/>
  <c r="CX61" i="16"/>
  <c r="CX62" i="16" s="1"/>
  <c r="CX63" i="16" s="1"/>
  <c r="CX12" i="16"/>
  <c r="CX55" i="16"/>
  <c r="CX50" i="16"/>
  <c r="CX48" i="16" s="1"/>
  <c r="CU42" i="16"/>
  <c r="DD35" i="16"/>
  <c r="DD37" i="16" s="1"/>
  <c r="AL31" i="16"/>
  <c r="AL34" i="16"/>
  <c r="AL35" i="16"/>
  <c r="DD39" i="16"/>
  <c r="CH46" i="16"/>
  <c r="CH47" i="16" s="1"/>
  <c r="CX10" i="16"/>
  <c r="CX11" i="16" s="1"/>
  <c r="CH42" i="16"/>
  <c r="DD33" i="16"/>
  <c r="DD34" i="16"/>
  <c r="DN14" i="16"/>
  <c r="DN15" i="16" s="1"/>
  <c r="BI205" i="16"/>
  <c r="BI235" i="16"/>
  <c r="BI236" i="16" s="1"/>
  <c r="BI194" i="16"/>
  <c r="BI197" i="16"/>
  <c r="BI201" i="16"/>
  <c r="BI184" i="16"/>
  <c r="AZ186" i="16"/>
  <c r="AZ187" i="16"/>
  <c r="AZ185" i="16" s="1"/>
  <c r="AZ197" i="16"/>
  <c r="AZ212" i="16"/>
  <c r="AZ211" i="16" s="1"/>
  <c r="AZ184" i="16"/>
  <c r="AZ237" i="16"/>
  <c r="AZ238" i="16" s="1"/>
  <c r="BI186" i="16"/>
  <c r="BI187" i="16"/>
  <c r="BI185" i="16" s="1"/>
  <c r="DK177" i="16"/>
  <c r="DK175" i="16" s="1"/>
  <c r="CH153" i="16"/>
  <c r="CH154" i="16" s="1"/>
  <c r="CH155" i="16" s="1"/>
  <c r="DK169" i="16"/>
  <c r="DH144" i="16"/>
  <c r="DH142" i="16" s="1"/>
  <c r="CS140" i="16"/>
  <c r="CS138" i="16"/>
  <c r="AH41" i="15"/>
  <c r="AH40" i="15" s="1"/>
  <c r="AH39" i="15" s="1"/>
  <c r="AH45" i="15"/>
  <c r="AD43" i="15"/>
  <c r="AD41" i="15" s="1"/>
  <c r="AH46" i="15"/>
  <c r="AH98" i="15" s="1"/>
  <c r="AH99" i="15" s="1"/>
  <c r="AK14" i="15"/>
  <c r="AK12" i="15"/>
  <c r="AI38" i="15"/>
  <c r="AI100" i="15"/>
  <c r="AI101" i="15" s="1"/>
  <c r="I38" i="15"/>
  <c r="I90" i="15" s="1"/>
  <c r="I91" i="15" s="1"/>
  <c r="AM36" i="15"/>
  <c r="AE40" i="15"/>
  <c r="AE39" i="15" s="1"/>
  <c r="AE38" i="15" s="1"/>
  <c r="AE90" i="15" s="1"/>
  <c r="AE91" i="15" s="1"/>
  <c r="AM98" i="15"/>
  <c r="AM99" i="15" s="1"/>
  <c r="AM92" i="15"/>
  <c r="AM93" i="15" s="1"/>
  <c r="AM40" i="15"/>
  <c r="AM39" i="15" s="1"/>
  <c r="AM38" i="15" s="1"/>
  <c r="AJ40" i="15"/>
  <c r="AJ39" i="15" s="1"/>
  <c r="DO167" i="16"/>
  <c r="DO176" i="16" s="1"/>
  <c r="DO170" i="16"/>
  <c r="DO155" i="16"/>
  <c r="DO149" i="16"/>
  <c r="DO148" i="16" s="1"/>
  <c r="CW141" i="16"/>
  <c r="CW152" i="16" s="1"/>
  <c r="CW239" i="16"/>
  <c r="CW240" i="16" s="1"/>
  <c r="BB141" i="16"/>
  <c r="BB152" i="16" s="1"/>
  <c r="BB239" i="16"/>
  <c r="BB240" i="16" s="1"/>
  <c r="BB137" i="16"/>
  <c r="BB136" i="16"/>
  <c r="BH188" i="16"/>
  <c r="BH189" i="16"/>
  <c r="BH193" i="16"/>
  <c r="BH195" i="16" s="1"/>
  <c r="BK37" i="16"/>
  <c r="BK36" i="16"/>
  <c r="BK38" i="16" s="1"/>
  <c r="AY180" i="16"/>
  <c r="AY175" i="16"/>
  <c r="BI214" i="16"/>
  <c r="AY173" i="16"/>
  <c r="AY179" i="16"/>
  <c r="BN49" i="16"/>
  <c r="BZ56" i="16"/>
  <c r="BN65" i="16"/>
  <c r="BN61" i="16"/>
  <c r="BN62" i="16" s="1"/>
  <c r="BN63" i="16" s="1"/>
  <c r="BN50" i="16"/>
  <c r="BN48" i="16" s="1"/>
  <c r="BN45" i="16" s="1"/>
  <c r="BO57" i="16"/>
  <c r="BN58" i="16"/>
  <c r="BN60" i="16" s="1"/>
  <c r="BM141" i="16"/>
  <c r="BM152" i="16" s="1"/>
  <c r="BM239" i="16"/>
  <c r="BM240" i="16" s="1"/>
  <c r="AQ180" i="16"/>
  <c r="AQ179" i="16"/>
  <c r="AQ175" i="16"/>
  <c r="AQ173" i="16"/>
  <c r="BK189" i="16"/>
  <c r="BK193" i="16"/>
  <c r="BK195" i="16" s="1"/>
  <c r="BK188" i="16"/>
  <c r="BQ141" i="16"/>
  <c r="BQ152" i="16" s="1"/>
  <c r="BQ239" i="16"/>
  <c r="BQ240" i="16" s="1"/>
  <c r="AI197" i="16"/>
  <c r="AI215" i="16" s="1"/>
  <c r="AI237" i="16"/>
  <c r="AI238" i="16" s="1"/>
  <c r="AI184" i="16"/>
  <c r="CV140" i="16"/>
  <c r="CV138" i="16"/>
  <c r="AS188" i="16"/>
  <c r="AS193" i="16"/>
  <c r="AS189" i="16"/>
  <c r="DD138" i="16"/>
  <c r="DD140" i="16"/>
  <c r="DD141" i="16" s="1"/>
  <c r="DD152" i="16" s="1"/>
  <c r="BK24" i="16"/>
  <c r="BK30" i="16"/>
  <c r="BL39" i="16"/>
  <c r="BL31" i="16"/>
  <c r="BL35" i="16"/>
  <c r="BL34" i="16"/>
  <c r="AE184" i="16"/>
  <c r="AE197" i="16"/>
  <c r="AE215" i="16" s="1"/>
  <c r="AE237" i="16"/>
  <c r="AE238" i="16" s="1"/>
  <c r="BX191" i="16"/>
  <c r="BX183" i="16"/>
  <c r="BF188" i="16"/>
  <c r="BF189" i="16"/>
  <c r="BF193" i="16"/>
  <c r="BF195" i="16" s="1"/>
  <c r="AI187" i="16"/>
  <c r="AI185" i="16" s="1"/>
  <c r="AI186" i="16"/>
  <c r="BM46" i="16"/>
  <c r="BM47" i="16" s="1"/>
  <c r="BM41" i="16"/>
  <c r="BM32" i="16" s="1"/>
  <c r="BM42" i="16"/>
  <c r="DG39" i="16"/>
  <c r="DG31" i="16"/>
  <c r="DG28" i="16" s="1"/>
  <c r="DG33" i="16"/>
  <c r="DG35" i="16"/>
  <c r="DG36" i="16" s="1"/>
  <c r="DG38" i="16" s="1"/>
  <c r="CS35" i="16"/>
  <c r="CS39" i="16"/>
  <c r="CS34" i="16"/>
  <c r="CS33" i="16"/>
  <c r="CS31" i="16"/>
  <c r="AC34" i="16"/>
  <c r="AC35" i="16"/>
  <c r="AC31" i="16"/>
  <c r="CL147" i="16"/>
  <c r="CL146" i="16"/>
  <c r="CL172" i="16"/>
  <c r="CL177" i="16"/>
  <c r="CL169" i="16"/>
  <c r="CL176" i="16"/>
  <c r="CL241" i="16"/>
  <c r="AM177" i="16"/>
  <c r="AM172" i="16"/>
  <c r="AM169" i="16"/>
  <c r="CR141" i="16"/>
  <c r="CR152" i="16" s="1"/>
  <c r="CR239" i="16"/>
  <c r="BR141" i="16"/>
  <c r="BR152" i="16" s="1"/>
  <c r="BR239" i="16"/>
  <c r="BR240" i="16" s="1"/>
  <c r="BU144" i="16"/>
  <c r="BU142" i="16" s="1"/>
  <c r="BU143" i="16"/>
  <c r="CO141" i="16"/>
  <c r="CO152" i="16" s="1"/>
  <c r="CO239" i="16"/>
  <c r="BU167" i="16"/>
  <c r="BU176" i="16" s="1"/>
  <c r="BU155" i="16"/>
  <c r="BU170" i="16"/>
  <c r="BU149" i="16"/>
  <c r="BU148" i="16" s="1"/>
  <c r="BN239" i="16"/>
  <c r="BN240" i="16" s="1"/>
  <c r="BN141" i="16"/>
  <c r="BN152" i="16" s="1"/>
  <c r="DA146" i="16"/>
  <c r="DA147" i="16"/>
  <c r="DA241" i="16"/>
  <c r="DA242" i="16" s="1"/>
  <c r="DA176" i="16"/>
  <c r="CF177" i="16"/>
  <c r="CF169" i="16"/>
  <c r="CF172" i="16"/>
  <c r="DA169" i="16"/>
  <c r="DA177" i="16"/>
  <c r="DA198" i="16"/>
  <c r="DA200" i="16" s="1"/>
  <c r="DA172" i="16"/>
  <c r="CC183" i="16"/>
  <c r="CZ153" i="16"/>
  <c r="CZ154" i="16" s="1"/>
  <c r="CZ145" i="16"/>
  <c r="CZ151" i="16"/>
  <c r="CT138" i="16"/>
  <c r="CT140" i="16"/>
  <c r="F38" i="15"/>
  <c r="F100" i="15"/>
  <c r="F101" i="15" s="1"/>
  <c r="DH147" i="16"/>
  <c r="BY173" i="16"/>
  <c r="BY175" i="16"/>
  <c r="BY180" i="16"/>
  <c r="BY179" i="16"/>
  <c r="U30" i="15"/>
  <c r="U32" i="15"/>
  <c r="AN34" i="16"/>
  <c r="AN31" i="16"/>
  <c r="AN35" i="16"/>
  <c r="DM143" i="16"/>
  <c r="DM144" i="16"/>
  <c r="DM142" i="16" s="1"/>
  <c r="CD191" i="16"/>
  <c r="CD183" i="16"/>
  <c r="CY36" i="16"/>
  <c r="CY38" i="16" s="1"/>
  <c r="CY37" i="16"/>
  <c r="CT34" i="16"/>
  <c r="CT39" i="16"/>
  <c r="CT31" i="16"/>
  <c r="CT33" i="16"/>
  <c r="CT35" i="16"/>
  <c r="BC141" i="16"/>
  <c r="BC152" i="16" s="1"/>
  <c r="BC136" i="16"/>
  <c r="BC239" i="16"/>
  <c r="BC137" i="16"/>
  <c r="AD35" i="16"/>
  <c r="AD34" i="16"/>
  <c r="AD31" i="16"/>
  <c r="DI39" i="16"/>
  <c r="DI31" i="16"/>
  <c r="DI33" i="16"/>
  <c r="DI34" i="16"/>
  <c r="DI35" i="16"/>
  <c r="BW144" i="16"/>
  <c r="BW142" i="16" s="1"/>
  <c r="BW143" i="16"/>
  <c r="CK31" i="16"/>
  <c r="CK34" i="16"/>
  <c r="CK39" i="16"/>
  <c r="CK33" i="16"/>
  <c r="CK35" i="16"/>
  <c r="BF145" i="16"/>
  <c r="BF153" i="16"/>
  <c r="BF151" i="16"/>
  <c r="CJ99" i="16"/>
  <c r="CJ6" i="16"/>
  <c r="CJ7" i="16" s="1"/>
  <c r="CJ28" i="16"/>
  <c r="CJ106" i="16"/>
  <c r="CJ101" i="16"/>
  <c r="CJ30" i="16"/>
  <c r="AF184" i="16"/>
  <c r="AF237" i="16"/>
  <c r="AF238" i="16" s="1"/>
  <c r="AF197" i="16"/>
  <c r="AF215" i="16" s="1"/>
  <c r="BZ155" i="16"/>
  <c r="BZ167" i="16"/>
  <c r="BZ176" i="16" s="1"/>
  <c r="BZ170" i="16"/>
  <c r="BZ149" i="16"/>
  <c r="BZ148" i="16" s="1"/>
  <c r="AK169" i="16"/>
  <c r="AK177" i="16"/>
  <c r="AK172" i="16"/>
  <c r="CH149" i="16"/>
  <c r="CH148" i="16" s="1"/>
  <c r="DG155" i="16"/>
  <c r="DG170" i="16"/>
  <c r="DG149" i="16"/>
  <c r="DG148" i="16" s="1"/>
  <c r="DG167" i="16"/>
  <c r="DG176" i="16" s="1"/>
  <c r="K38" i="15"/>
  <c r="K100" i="15"/>
  <c r="K101" i="15" s="1"/>
  <c r="AR172" i="16"/>
  <c r="AR177" i="16"/>
  <c r="AR169" i="16"/>
  <c r="CN34" i="16"/>
  <c r="CN31" i="16"/>
  <c r="CN39" i="16"/>
  <c r="CN35" i="16"/>
  <c r="CN33" i="16"/>
  <c r="DM41" i="16"/>
  <c r="DM32" i="16" s="1"/>
  <c r="DM42" i="16"/>
  <c r="DM46" i="16"/>
  <c r="DM47" i="16" s="1"/>
  <c r="AT179" i="16"/>
  <c r="AT175" i="16"/>
  <c r="AT173" i="16"/>
  <c r="CI144" i="16"/>
  <c r="CI142" i="16" s="1"/>
  <c r="CI143" i="16"/>
  <c r="DF177" i="16"/>
  <c r="DF172" i="16"/>
  <c r="DF169" i="16"/>
  <c r="AI36" i="16"/>
  <c r="AI38" i="16" s="1"/>
  <c r="AI37" i="16"/>
  <c r="BJ187" i="16"/>
  <c r="BJ185" i="16" s="1"/>
  <c r="BJ186" i="16"/>
  <c r="CO35" i="16"/>
  <c r="CO33" i="16"/>
  <c r="CO31" i="16"/>
  <c r="CO39" i="16"/>
  <c r="CO34" i="16"/>
  <c r="BP177" i="16"/>
  <c r="BP169" i="16"/>
  <c r="BP172" i="16"/>
  <c r="CL106" i="16"/>
  <c r="CL100" i="16"/>
  <c r="CL30" i="16"/>
  <c r="CL28" i="16"/>
  <c r="CL6" i="16"/>
  <c r="CL7" i="16" s="1"/>
  <c r="CL101" i="16"/>
  <c r="CW41" i="16"/>
  <c r="CW32" i="16" s="1"/>
  <c r="CW8" i="16"/>
  <c r="CW9" i="16" s="1"/>
  <c r="CW46" i="16"/>
  <c r="CW47" i="16" s="1"/>
  <c r="CW42" i="16"/>
  <c r="BD37" i="16"/>
  <c r="BD36" i="16"/>
  <c r="BD38" i="16" s="1"/>
  <c r="BZ143" i="16"/>
  <c r="BZ144" i="16"/>
  <c r="BZ142" i="16" s="1"/>
  <c r="DG143" i="16"/>
  <c r="DG144" i="16"/>
  <c r="DG142" i="16" s="1"/>
  <c r="E49" i="15"/>
  <c r="E48" i="15"/>
  <c r="E47" i="15" s="1"/>
  <c r="E46" i="15" s="1"/>
  <c r="E94" i="15"/>
  <c r="E95" i="15" s="1"/>
  <c r="W32" i="15"/>
  <c r="W30" i="15"/>
  <c r="N92" i="15"/>
  <c r="N93" i="15" s="1"/>
  <c r="N40" i="15"/>
  <c r="N39" i="15" s="1"/>
  <c r="DI172" i="16"/>
  <c r="AG31" i="16"/>
  <c r="AG34" i="16"/>
  <c r="AG35" i="16"/>
  <c r="DH169" i="16"/>
  <c r="DH177" i="16"/>
  <c r="DH172" i="16"/>
  <c r="AN38" i="15"/>
  <c r="AN100" i="15"/>
  <c r="AN101" i="15" s="1"/>
  <c r="AP24" i="16"/>
  <c r="AP39" i="16"/>
  <c r="CZ42" i="16"/>
  <c r="CZ46" i="16"/>
  <c r="CZ47" i="16" s="1"/>
  <c r="CZ41" i="16"/>
  <c r="CZ32" i="16" s="1"/>
  <c r="CZ8" i="16"/>
  <c r="CZ9" i="16" s="1"/>
  <c r="AP137" i="16"/>
  <c r="AP141" i="16"/>
  <c r="AP152" i="16" s="1"/>
  <c r="AP136" i="16"/>
  <c r="CB179" i="16"/>
  <c r="CB180" i="16"/>
  <c r="CB173" i="16"/>
  <c r="CB175" i="16"/>
  <c r="J38" i="15"/>
  <c r="J100" i="15"/>
  <c r="J101" i="15" s="1"/>
  <c r="DF147" i="16"/>
  <c r="DF146" i="16"/>
  <c r="AN183" i="16"/>
  <c r="AN191" i="16"/>
  <c r="Y36" i="15"/>
  <c r="Y44" i="15"/>
  <c r="Y43" i="15" s="1"/>
  <c r="Y41" i="15" s="1"/>
  <c r="Y98" i="15"/>
  <c r="Y99" i="15" s="1"/>
  <c r="CM239" i="16"/>
  <c r="CM141" i="16"/>
  <c r="CM152" i="16" s="1"/>
  <c r="AA31" i="15"/>
  <c r="AA34" i="15"/>
  <c r="CP39" i="16"/>
  <c r="CP33" i="16"/>
  <c r="CP35" i="16"/>
  <c r="CP34" i="16"/>
  <c r="CP31" i="16"/>
  <c r="I37" i="15"/>
  <c r="DB141" i="16"/>
  <c r="DB152" i="16" s="1"/>
  <c r="DB239" i="16"/>
  <c r="CG46" i="16"/>
  <c r="CG47" i="16" s="1"/>
  <c r="CG41" i="16"/>
  <c r="CG32" i="16" s="1"/>
  <c r="CG42" i="16"/>
  <c r="CG8" i="16"/>
  <c r="CG9" i="16" s="1"/>
  <c r="BD27" i="16"/>
  <c r="BD24" i="16"/>
  <c r="Z44" i="15"/>
  <c r="Z43" i="15" s="1"/>
  <c r="Z41" i="15" s="1"/>
  <c r="Z36" i="15"/>
  <c r="Z98" i="15"/>
  <c r="Z99" i="15" s="1"/>
  <c r="Q36" i="15"/>
  <c r="Q44" i="15"/>
  <c r="Q43" i="15" s="1"/>
  <c r="Q41" i="15" s="1"/>
  <c r="Q98" i="15"/>
  <c r="Q99" i="15" s="1"/>
  <c r="DF41" i="16"/>
  <c r="DF32" i="16" s="1"/>
  <c r="DF42" i="16"/>
  <c r="DF46" i="16"/>
  <c r="DF47" i="16" s="1"/>
  <c r="AH191" i="16"/>
  <c r="AH183" i="16"/>
  <c r="DD28" i="16"/>
  <c r="DC101" i="16"/>
  <c r="DC99" i="16"/>
  <c r="DC106" i="16"/>
  <c r="DD30" i="16"/>
  <c r="DH31" i="16"/>
  <c r="DH33" i="16"/>
  <c r="DH34" i="16"/>
  <c r="DH35" i="16"/>
  <c r="DH39" i="16"/>
  <c r="AG172" i="16"/>
  <c r="AG169" i="16"/>
  <c r="AG177" i="16"/>
  <c r="CY239" i="16"/>
  <c r="CY240" i="16" s="1"/>
  <c r="CY141" i="16"/>
  <c r="CY152" i="16" s="1"/>
  <c r="BT244" i="16"/>
  <c r="BS244" i="16"/>
  <c r="BU244" i="16" s="1"/>
  <c r="BO155" i="16"/>
  <c r="BO149" i="16"/>
  <c r="BO148" i="16" s="1"/>
  <c r="BO241" i="16"/>
  <c r="BO170" i="16"/>
  <c r="BO167" i="16"/>
  <c r="BO176" i="16" s="1"/>
  <c r="CI58" i="16"/>
  <c r="CI64" i="16" s="1"/>
  <c r="CI66" i="16" s="1"/>
  <c r="CI49" i="16"/>
  <c r="CI50" i="16"/>
  <c r="CI48" i="16" s="1"/>
  <c r="CI45" i="16" s="1"/>
  <c r="CU56" i="16"/>
  <c r="CI54" i="16"/>
  <c r="CI61" i="16"/>
  <c r="CI62" i="16" s="1"/>
  <c r="CI63" i="16" s="1"/>
  <c r="CI55" i="16"/>
  <c r="CI12" i="16"/>
  <c r="CI13" i="16" s="1"/>
  <c r="DN42" i="16"/>
  <c r="DN41" i="16"/>
  <c r="DN32" i="16" s="1"/>
  <c r="DN46" i="16"/>
  <c r="DN47" i="16" s="1"/>
  <c r="P40" i="15"/>
  <c r="P39" i="15" s="1"/>
  <c r="P92" i="15"/>
  <c r="P93" i="15" s="1"/>
  <c r="L40" i="15"/>
  <c r="L39" i="15" s="1"/>
  <c r="L92" i="15"/>
  <c r="L93" i="15" s="1"/>
  <c r="G34" i="15"/>
  <c r="G31" i="15"/>
  <c r="X40" i="15"/>
  <c r="X39" i="15" s="1"/>
  <c r="X92" i="15"/>
  <c r="X93" i="15" s="1"/>
  <c r="CJ153" i="16"/>
  <c r="CJ154" i="16" s="1"/>
  <c r="CJ145" i="16"/>
  <c r="CJ151" i="16"/>
  <c r="M40" i="15"/>
  <c r="M39" i="15" s="1"/>
  <c r="M92" i="15"/>
  <c r="M93" i="15" s="1"/>
  <c r="AP37" i="16"/>
  <c r="AP36" i="16"/>
  <c r="AP38" i="16" s="1"/>
  <c r="CY30" i="16"/>
  <c r="CY106" i="16"/>
  <c r="CY99" i="16"/>
  <c r="CY101" i="16"/>
  <c r="CY28" i="16"/>
  <c r="CY6" i="16"/>
  <c r="CY7" i="16" s="1"/>
  <c r="C92" i="15"/>
  <c r="C93" i="15" s="1"/>
  <c r="C40" i="15"/>
  <c r="C39" i="15" s="1"/>
  <c r="CQ41" i="16"/>
  <c r="CQ32" i="16" s="1"/>
  <c r="CQ42" i="16"/>
  <c r="CQ8" i="16"/>
  <c r="CQ9" i="16" s="1"/>
  <c r="CQ46" i="16"/>
  <c r="CQ47" i="16" s="1"/>
  <c r="DK37" i="16"/>
  <c r="DK36" i="16"/>
  <c r="DK38" i="16" s="1"/>
  <c r="CP138" i="16"/>
  <c r="CP140" i="16"/>
  <c r="AQ35" i="15"/>
  <c r="AQ33" i="15" s="1"/>
  <c r="AQ37" i="15"/>
  <c r="BF240" i="16"/>
  <c r="BV243" i="16"/>
  <c r="BX243" i="16" s="1"/>
  <c r="BW243" i="16"/>
  <c r="BO143" i="16"/>
  <c r="BO144" i="16"/>
  <c r="BO142" i="16" s="1"/>
  <c r="BP146" i="16"/>
  <c r="BP147" i="16"/>
  <c r="CI87" i="16"/>
  <c r="CI10" i="16"/>
  <c r="CI11" i="16" s="1"/>
  <c r="DB46" i="16"/>
  <c r="DB47" i="16" s="1"/>
  <c r="DB42" i="16"/>
  <c r="DB41" i="16"/>
  <c r="DB32" i="16" s="1"/>
  <c r="H38" i="15"/>
  <c r="H100" i="15"/>
  <c r="H101" i="15" s="1"/>
  <c r="AS137" i="16"/>
  <c r="AS141" i="16"/>
  <c r="AS136" i="16"/>
  <c r="BD153" i="16"/>
  <c r="BD154" i="16" s="1"/>
  <c r="BD145" i="16"/>
  <c r="BD151" i="16"/>
  <c r="AR35" i="15"/>
  <c r="AR33" i="15" s="1"/>
  <c r="AR37" i="15"/>
  <c r="AL172" i="16"/>
  <c r="AL169" i="16"/>
  <c r="AL177" i="16"/>
  <c r="T38" i="15"/>
  <c r="T100" i="15"/>
  <c r="T101" i="15" s="1"/>
  <c r="AP217" i="16"/>
  <c r="AP213" i="16"/>
  <c r="AP214" i="16"/>
  <c r="AP210" i="16" s="1"/>
  <c r="AP211" i="16" s="1"/>
  <c r="AP216" i="16"/>
  <c r="O38" i="15"/>
  <c r="O100" i="15"/>
  <c r="O101" i="15" s="1"/>
  <c r="DM170" i="16"/>
  <c r="DM155" i="16"/>
  <c r="DM149" i="16"/>
  <c r="DM148" i="16" s="1"/>
  <c r="DM167" i="16"/>
  <c r="DM176" i="16" s="1"/>
  <c r="DN151" i="16"/>
  <c r="DN153" i="16"/>
  <c r="DN154" i="16" s="1"/>
  <c r="DN145" i="16"/>
  <c r="AB193" i="16"/>
  <c r="AB188" i="16"/>
  <c r="AB189" i="16"/>
  <c r="CH39" i="16"/>
  <c r="CH33" i="16"/>
  <c r="CH31" i="16"/>
  <c r="CH34" i="16"/>
  <c r="CH35" i="16"/>
  <c r="CI149" i="16"/>
  <c r="CI148" i="16" s="1"/>
  <c r="CI167" i="16"/>
  <c r="CI155" i="16"/>
  <c r="CI170" i="16"/>
  <c r="BW155" i="16"/>
  <c r="BW170" i="16"/>
  <c r="BW149" i="16"/>
  <c r="BW148" i="16" s="1"/>
  <c r="BW167" i="16"/>
  <c r="BW176" i="16" s="1"/>
  <c r="BE193" i="16"/>
  <c r="BE195" i="16" s="1"/>
  <c r="BE189" i="16"/>
  <c r="BE188" i="16"/>
  <c r="AF35" i="15"/>
  <c r="AF33" i="15" s="1"/>
  <c r="AF37" i="15"/>
  <c r="AF90" i="15"/>
  <c r="AF91" i="15" s="1"/>
  <c r="BJ184" i="16"/>
  <c r="BJ197" i="16"/>
  <c r="BJ194" i="16"/>
  <c r="BJ235" i="16"/>
  <c r="BJ201" i="16"/>
  <c r="S90" i="15"/>
  <c r="S91" i="15" s="1"/>
  <c r="S35" i="15"/>
  <c r="S33" i="15" s="1"/>
  <c r="S37" i="15"/>
  <c r="AB35" i="15"/>
  <c r="AB33" i="15" s="1"/>
  <c r="AB37" i="15"/>
  <c r="V30" i="15"/>
  <c r="V32" i="15"/>
  <c r="CL37" i="16"/>
  <c r="CL36" i="16"/>
  <c r="CL38" i="16" s="1"/>
  <c r="CJ37" i="16"/>
  <c r="CJ36" i="16"/>
  <c r="CJ38" i="16" s="1"/>
  <c r="AF186" i="16"/>
  <c r="AF187" i="16"/>
  <c r="AF185" i="16" s="1"/>
  <c r="CN145" i="16"/>
  <c r="CN151" i="16"/>
  <c r="CN153" i="16"/>
  <c r="CN154" i="16" s="1"/>
  <c r="AC37" i="15"/>
  <c r="AC35" i="15"/>
  <c r="AC33" i="15" s="1"/>
  <c r="CH143" i="16"/>
  <c r="BD240" i="16"/>
  <c r="D44" i="15"/>
  <c r="D43" i="15" s="1"/>
  <c r="D41" i="15" s="1"/>
  <c r="D98" i="15"/>
  <c r="D99" i="15" s="1"/>
  <c r="D36" i="15"/>
  <c r="CG239" i="16"/>
  <c r="CG141" i="16"/>
  <c r="CG152" i="16" s="1"/>
  <c r="R38" i="15"/>
  <c r="R100" i="15"/>
  <c r="R101" i="15" s="1"/>
  <c r="BV175" i="16"/>
  <c r="BV173" i="16"/>
  <c r="BV180" i="16"/>
  <c r="BV179" i="16"/>
  <c r="DO32" i="16"/>
  <c r="DO42" i="16"/>
  <c r="DI147" i="16" l="1"/>
  <c r="CU35" i="16"/>
  <c r="DO144" i="16"/>
  <c r="DO142" i="16" s="1"/>
  <c r="DI169" i="16"/>
  <c r="DN12" i="16"/>
  <c r="DN13" i="16" s="1"/>
  <c r="DA46" i="16"/>
  <c r="DA47" i="16" s="1"/>
  <c r="DA41" i="16"/>
  <c r="DA32" i="16" s="1"/>
  <c r="DA39" i="16" s="1"/>
  <c r="DA42" i="16"/>
  <c r="CX46" i="16"/>
  <c r="CX47" i="16" s="1"/>
  <c r="CU31" i="16"/>
  <c r="CU28" i="16" s="1"/>
  <c r="CU34" i="16"/>
  <c r="DO46" i="16"/>
  <c r="DO47" i="16" s="1"/>
  <c r="CM39" i="16"/>
  <c r="CU39" i="16"/>
  <c r="DG37" i="16"/>
  <c r="DL49" i="16"/>
  <c r="DL58" i="16"/>
  <c r="DL64" i="16" s="1"/>
  <c r="DL66" i="16" s="1"/>
  <c r="DK180" i="16"/>
  <c r="DK191" i="16" s="1"/>
  <c r="CM33" i="16"/>
  <c r="CM31" i="16"/>
  <c r="CM106" i="16" s="1"/>
  <c r="CM34" i="16"/>
  <c r="DL54" i="16"/>
  <c r="DL45" i="16" s="1"/>
  <c r="DL41" i="16" s="1"/>
  <c r="DL32" i="16" s="1"/>
  <c r="DL31" i="16" s="1"/>
  <c r="DL50" i="16"/>
  <c r="DL48" i="16" s="1"/>
  <c r="DL55" i="16"/>
  <c r="CK151" i="16"/>
  <c r="CK153" i="16"/>
  <c r="CK154" i="16" s="1"/>
  <c r="CK145" i="16"/>
  <c r="CF146" i="16"/>
  <c r="DK179" i="16"/>
  <c r="CA144" i="16"/>
  <c r="CA142" i="16" s="1"/>
  <c r="CA143" i="16"/>
  <c r="DK173" i="16"/>
  <c r="CF143" i="16"/>
  <c r="CA167" i="16"/>
  <c r="CA176" i="16" s="1"/>
  <c r="CA170" i="16"/>
  <c r="CA155" i="16"/>
  <c r="CA149" i="16"/>
  <c r="CA148" i="16" s="1"/>
  <c r="BT146" i="16"/>
  <c r="BT147" i="16"/>
  <c r="DK30" i="16"/>
  <c r="AH31" i="16"/>
  <c r="AH24" i="16" s="1"/>
  <c r="CV8" i="16"/>
  <c r="CV9" i="16" s="1"/>
  <c r="CV41" i="16"/>
  <c r="CV32" i="16" s="1"/>
  <c r="AH34" i="16"/>
  <c r="CV46" i="16"/>
  <c r="CV47" i="16" s="1"/>
  <c r="BT172" i="16"/>
  <c r="BT169" i="16"/>
  <c r="BT177" i="16"/>
  <c r="CH170" i="16"/>
  <c r="CH169" i="16" s="1"/>
  <c r="CH167" i="16"/>
  <c r="CH176" i="16" s="1"/>
  <c r="CX42" i="16"/>
  <c r="DD36" i="16"/>
  <c r="DD38" i="16" s="1"/>
  <c r="CX8" i="16"/>
  <c r="CX9" i="16" s="1"/>
  <c r="CX13" i="16"/>
  <c r="DN10" i="16"/>
  <c r="DN11" i="16" s="1"/>
  <c r="AL24" i="16"/>
  <c r="AL39" i="16"/>
  <c r="AL36" i="16"/>
  <c r="AL38" i="16" s="1"/>
  <c r="AL37" i="16"/>
  <c r="BI204" i="16"/>
  <c r="BI208" i="16"/>
  <c r="BI209" i="16" s="1"/>
  <c r="BI207" i="16"/>
  <c r="CS239" i="16"/>
  <c r="CS240" i="16" s="1"/>
  <c r="CS141" i="16"/>
  <c r="CS152" i="16" s="1"/>
  <c r="AE35" i="15"/>
  <c r="AE33" i="15" s="1"/>
  <c r="AE34" i="15" s="1"/>
  <c r="I35" i="15"/>
  <c r="I33" i="15" s="1"/>
  <c r="I31" i="15" s="1"/>
  <c r="AD92" i="15"/>
  <c r="AD93" i="15" s="1"/>
  <c r="AD40" i="15"/>
  <c r="AD39" i="15" s="1"/>
  <c r="AD100" i="15" s="1"/>
  <c r="AD101" i="15" s="1"/>
  <c r="AJ38" i="15"/>
  <c r="AJ90" i="15" s="1"/>
  <c r="AJ91" i="15" s="1"/>
  <c r="AJ100" i="15"/>
  <c r="AJ101" i="15" s="1"/>
  <c r="AE37" i="15"/>
  <c r="AI90" i="15"/>
  <c r="AI91" i="15" s="1"/>
  <c r="AI37" i="15"/>
  <c r="AI35" i="15"/>
  <c r="AI33" i="15" s="1"/>
  <c r="AM100" i="15"/>
  <c r="AM101" i="15" s="1"/>
  <c r="AD38" i="15"/>
  <c r="AD90" i="15" s="1"/>
  <c r="AD91" i="15" s="1"/>
  <c r="AE65" i="15"/>
  <c r="AF65" i="15" s="1"/>
  <c r="AE100" i="15"/>
  <c r="AE101" i="15" s="1"/>
  <c r="AE66" i="15"/>
  <c r="AF66" i="15" s="1"/>
  <c r="DO147" i="16"/>
  <c r="DO146" i="16"/>
  <c r="DO177" i="16"/>
  <c r="DO169" i="16"/>
  <c r="DO172" i="16"/>
  <c r="DE99" i="16"/>
  <c r="DE100" i="16" s="1"/>
  <c r="DE102" i="16" s="1"/>
  <c r="DE103" i="16" s="1"/>
  <c r="DG30" i="16"/>
  <c r="DE101" i="16"/>
  <c r="DE106" i="16"/>
  <c r="CW151" i="16"/>
  <c r="CW145" i="16"/>
  <c r="CW153" i="16"/>
  <c r="CW154" i="16" s="1"/>
  <c r="BM35" i="16"/>
  <c r="BM34" i="16"/>
  <c r="BM31" i="16"/>
  <c r="BM39" i="16"/>
  <c r="BF184" i="16"/>
  <c r="BF197" i="16"/>
  <c r="BF210" i="16"/>
  <c r="BF235" i="16"/>
  <c r="BF236" i="16" s="1"/>
  <c r="BF194" i="16"/>
  <c r="BX195" i="16"/>
  <c r="BX193" i="16"/>
  <c r="BX188" i="16"/>
  <c r="BX184" i="16"/>
  <c r="BX190" i="16"/>
  <c r="BX189" i="16"/>
  <c r="CV239" i="16"/>
  <c r="CV240" i="16" s="1"/>
  <c r="CV141" i="16"/>
  <c r="CV152" i="16" s="1"/>
  <c r="AQ191" i="16"/>
  <c r="AQ183" i="16"/>
  <c r="BO75" i="16"/>
  <c r="BO74" i="16" s="1"/>
  <c r="CA56" i="16"/>
  <c r="BO58" i="16"/>
  <c r="BO60" i="16" s="1"/>
  <c r="BO50" i="16"/>
  <c r="BO48" i="16" s="1"/>
  <c r="BO45" i="16" s="1"/>
  <c r="BP57" i="16"/>
  <c r="BO61" i="16"/>
  <c r="BO62" i="16" s="1"/>
  <c r="BO63" i="16" s="1"/>
  <c r="BO65" i="16"/>
  <c r="BO49" i="16"/>
  <c r="BL37" i="16"/>
  <c r="BL36" i="16"/>
  <c r="BL38" i="16" s="1"/>
  <c r="AS212" i="16"/>
  <c r="AS195" i="16"/>
  <c r="BQ151" i="16"/>
  <c r="BQ153" i="16"/>
  <c r="BQ154" i="16" s="1"/>
  <c r="BN41" i="16"/>
  <c r="BN32" i="16" s="1"/>
  <c r="BN46" i="16"/>
  <c r="BN47" i="16" s="1"/>
  <c r="BN42" i="16"/>
  <c r="BH197" i="16"/>
  <c r="BH184" i="16"/>
  <c r="BH235" i="16"/>
  <c r="BH236" i="16" s="1"/>
  <c r="BH194" i="16"/>
  <c r="BF186" i="16"/>
  <c r="BF187" i="16"/>
  <c r="BF185" i="16" s="1"/>
  <c r="AE213" i="16"/>
  <c r="AE216" i="16"/>
  <c r="AE214" i="16"/>
  <c r="AE210" i="16" s="1"/>
  <c r="AE211" i="16" s="1"/>
  <c r="BL24" i="16"/>
  <c r="BL30" i="16"/>
  <c r="DD153" i="16"/>
  <c r="DD154" i="16" s="1"/>
  <c r="DD151" i="16"/>
  <c r="DD145" i="16"/>
  <c r="AS187" i="16"/>
  <c r="AS185" i="16" s="1"/>
  <c r="AS186" i="16"/>
  <c r="BK186" i="16"/>
  <c r="BK187" i="16"/>
  <c r="BK185" i="16" s="1"/>
  <c r="BM145" i="16"/>
  <c r="BM151" i="16"/>
  <c r="BM153" i="16"/>
  <c r="BM154" i="16" s="1"/>
  <c r="AY183" i="16"/>
  <c r="AY191" i="16"/>
  <c r="AI213" i="16"/>
  <c r="AI217" i="16"/>
  <c r="AI23" i="16" s="1"/>
  <c r="AI214" i="16"/>
  <c r="AI210" i="16" s="1"/>
  <c r="AI211" i="16" s="1"/>
  <c r="AI216" i="16"/>
  <c r="BK197" i="16"/>
  <c r="BK201" i="16"/>
  <c r="BK194" i="16"/>
  <c r="BK235" i="16"/>
  <c r="BK236" i="16" s="1"/>
  <c r="BK184" i="16"/>
  <c r="BH186" i="16"/>
  <c r="BH187" i="16"/>
  <c r="BH185" i="16" s="1"/>
  <c r="BB151" i="16"/>
  <c r="BB145" i="16"/>
  <c r="BB153" i="16"/>
  <c r="BB154" i="16" s="1"/>
  <c r="AH37" i="16"/>
  <c r="AH36" i="16"/>
  <c r="AH38" i="16" s="1"/>
  <c r="CS106" i="16"/>
  <c r="CS101" i="16"/>
  <c r="CS6" i="16"/>
  <c r="CS7" i="16" s="1"/>
  <c r="CS99" i="16"/>
  <c r="CS28" i="16"/>
  <c r="CS30" i="16"/>
  <c r="CS36" i="16"/>
  <c r="CS38" i="16" s="1"/>
  <c r="CS37" i="16"/>
  <c r="AC24" i="16"/>
  <c r="AC39" i="16"/>
  <c r="AC36" i="16"/>
  <c r="AC38" i="16" s="1"/>
  <c r="AC37" i="16"/>
  <c r="AM175" i="16"/>
  <c r="AM173" i="16"/>
  <c r="AM180" i="16"/>
  <c r="AM179" i="16"/>
  <c r="CL180" i="16"/>
  <c r="CL191" i="16" s="1"/>
  <c r="CL175" i="16"/>
  <c r="CL173" i="16"/>
  <c r="CL237" i="16"/>
  <c r="CL179" i="16"/>
  <c r="BU146" i="16"/>
  <c r="BU147" i="16"/>
  <c r="BU177" i="16"/>
  <c r="BU172" i="16"/>
  <c r="BU169" i="16"/>
  <c r="CO153" i="16"/>
  <c r="CO154" i="16" s="1"/>
  <c r="CO145" i="16"/>
  <c r="CO151" i="16"/>
  <c r="BR145" i="16"/>
  <c r="BR153" i="16"/>
  <c r="BR154" i="16" s="1"/>
  <c r="BR151" i="16"/>
  <c r="BN153" i="16"/>
  <c r="BN154" i="16" s="1"/>
  <c r="BN145" i="16"/>
  <c r="BN151" i="16"/>
  <c r="CR151" i="16"/>
  <c r="CR145" i="16"/>
  <c r="CR153" i="16"/>
  <c r="CR154" i="16" s="1"/>
  <c r="CF175" i="16"/>
  <c r="CF179" i="16"/>
  <c r="CF173" i="16"/>
  <c r="CF180" i="16"/>
  <c r="CC188" i="16"/>
  <c r="CC195" i="16"/>
  <c r="CC193" i="16"/>
  <c r="CC189" i="16"/>
  <c r="CC184" i="16"/>
  <c r="CC190" i="16"/>
  <c r="DA179" i="16"/>
  <c r="DA173" i="16"/>
  <c r="DA237" i="16"/>
  <c r="DA238" i="16" s="1"/>
  <c r="DA175" i="16"/>
  <c r="DA180" i="16"/>
  <c r="DA191" i="16" s="1"/>
  <c r="CZ143" i="16"/>
  <c r="CZ144" i="16"/>
  <c r="CZ142" i="16" s="1"/>
  <c r="CZ155" i="16"/>
  <c r="CZ170" i="16"/>
  <c r="CZ149" i="16"/>
  <c r="CZ148" i="16" s="1"/>
  <c r="CZ167" i="16"/>
  <c r="R37" i="15"/>
  <c r="R35" i="15"/>
  <c r="R33" i="15" s="1"/>
  <c r="R90" i="15"/>
  <c r="R91" i="15" s="1"/>
  <c r="AC34" i="15"/>
  <c r="AC31" i="15"/>
  <c r="DM146" i="16"/>
  <c r="DM147" i="16"/>
  <c r="O90" i="15"/>
  <c r="O91" i="15" s="1"/>
  <c r="O37" i="15"/>
  <c r="O35" i="15"/>
  <c r="O33" i="15" s="1"/>
  <c r="G32" i="15"/>
  <c r="G30" i="15"/>
  <c r="G88" i="15"/>
  <c r="G89" i="15" s="1"/>
  <c r="L100" i="15"/>
  <c r="L101" i="15" s="1"/>
  <c r="L38" i="15"/>
  <c r="DN34" i="16"/>
  <c r="DN35" i="16"/>
  <c r="DN39" i="16"/>
  <c r="DN33" i="16"/>
  <c r="DN31" i="16"/>
  <c r="BO242" i="16"/>
  <c r="AG173" i="16"/>
  <c r="AG175" i="16"/>
  <c r="AG180" i="16"/>
  <c r="AG179" i="16"/>
  <c r="DH36" i="16"/>
  <c r="DH38" i="16" s="1"/>
  <c r="DH37" i="16"/>
  <c r="Q40" i="15"/>
  <c r="Q39" i="15" s="1"/>
  <c r="Q92" i="15"/>
  <c r="Q93" i="15" s="1"/>
  <c r="DB240" i="16"/>
  <c r="CN37" i="16"/>
  <c r="CN36" i="16"/>
  <c r="CN38" i="16" s="1"/>
  <c r="BZ147" i="16"/>
  <c r="BZ146" i="16"/>
  <c r="AF217" i="16"/>
  <c r="AF23" i="16" s="1"/>
  <c r="AF216" i="16"/>
  <c r="AF213" i="16"/>
  <c r="AF214" i="16"/>
  <c r="AF210" i="16" s="1"/>
  <c r="AF211" i="16" s="1"/>
  <c r="CK37" i="16"/>
  <c r="CK36" i="16"/>
  <c r="CK38" i="16" s="1"/>
  <c r="CK100" i="16"/>
  <c r="CK6" i="16"/>
  <c r="CK7" i="16" s="1"/>
  <c r="CK30" i="16"/>
  <c r="CK28" i="16"/>
  <c r="CK106" i="16"/>
  <c r="CK101" i="16"/>
  <c r="AD24" i="16"/>
  <c r="AD39" i="16"/>
  <c r="BC240" i="16"/>
  <c r="BS239" i="16"/>
  <c r="BT239" i="16"/>
  <c r="CD188" i="16"/>
  <c r="CD184" i="16"/>
  <c r="CD189" i="16"/>
  <c r="CD193" i="16"/>
  <c r="CD195" i="16"/>
  <c r="CD190" i="16"/>
  <c r="F37" i="15"/>
  <c r="F90" i="15"/>
  <c r="F91" i="15" s="1"/>
  <c r="F35" i="15"/>
  <c r="F33" i="15" s="1"/>
  <c r="BE235" i="16"/>
  <c r="BE184" i="16"/>
  <c r="BE197" i="16"/>
  <c r="BE215" i="16" s="1"/>
  <c r="BE212" i="16"/>
  <c r="BE211" i="16" s="1"/>
  <c r="CI177" i="16"/>
  <c r="CI172" i="16"/>
  <c r="CI169" i="16"/>
  <c r="DN155" i="16"/>
  <c r="DN149" i="16"/>
  <c r="DN148" i="16" s="1"/>
  <c r="DN170" i="16"/>
  <c r="DN167" i="16"/>
  <c r="DN176" i="16" s="1"/>
  <c r="H35" i="15"/>
  <c r="H33" i="15" s="1"/>
  <c r="H90" i="15"/>
  <c r="H91" i="15" s="1"/>
  <c r="H37" i="15"/>
  <c r="BZ243" i="16"/>
  <c r="CQ33" i="16"/>
  <c r="CQ35" i="16"/>
  <c r="CQ31" i="16"/>
  <c r="CQ39" i="16"/>
  <c r="CQ34" i="16"/>
  <c r="N38" i="15"/>
  <c r="N100" i="15"/>
  <c r="N101" i="15" s="1"/>
  <c r="AR180" i="16"/>
  <c r="AR179" i="16"/>
  <c r="AR173" i="16"/>
  <c r="AR175" i="16"/>
  <c r="CT6" i="16"/>
  <c r="CT7" i="16" s="1"/>
  <c r="CT30" i="16"/>
  <c r="CT99" i="16"/>
  <c r="CT106" i="16"/>
  <c r="CT101" i="16"/>
  <c r="CT28" i="16"/>
  <c r="U26" i="15"/>
  <c r="U24" i="15" s="1"/>
  <c r="U23" i="15" s="1"/>
  <c r="U21" i="15" s="1"/>
  <c r="U28" i="15"/>
  <c r="U29" i="15"/>
  <c r="U27" i="15" s="1"/>
  <c r="BV191" i="16"/>
  <c r="BV183" i="16"/>
  <c r="CN143" i="16"/>
  <c r="CN144" i="16"/>
  <c r="CN142" i="16" s="1"/>
  <c r="V26" i="15"/>
  <c r="V24" i="15" s="1"/>
  <c r="V23" i="15" s="1"/>
  <c r="V21" i="15" s="1"/>
  <c r="V28" i="15"/>
  <c r="V29" i="15"/>
  <c r="V27" i="15" s="1"/>
  <c r="AB34" i="15"/>
  <c r="AB31" i="15"/>
  <c r="CM37" i="16"/>
  <c r="CM36" i="16"/>
  <c r="CM38" i="16" s="1"/>
  <c r="BW147" i="16"/>
  <c r="BW146" i="16"/>
  <c r="DM172" i="16"/>
  <c r="DM169" i="16"/>
  <c r="DM177" i="16"/>
  <c r="T35" i="15"/>
  <c r="T33" i="15" s="1"/>
  <c r="T37" i="15"/>
  <c r="T90" i="15"/>
  <c r="T91" i="15" s="1"/>
  <c r="DB39" i="16"/>
  <c r="DB34" i="16"/>
  <c r="DB33" i="16"/>
  <c r="DB35" i="16"/>
  <c r="DB31" i="16"/>
  <c r="AQ31" i="15"/>
  <c r="AQ34" i="15"/>
  <c r="DK29" i="16"/>
  <c r="DK24" i="16"/>
  <c r="C38" i="15"/>
  <c r="C100" i="15"/>
  <c r="C101" i="15" s="1"/>
  <c r="P38" i="15"/>
  <c r="P100" i="15"/>
  <c r="P101" i="15" s="1"/>
  <c r="CY145" i="16"/>
  <c r="CY151" i="16"/>
  <c r="CY153" i="16"/>
  <c r="CY154" i="16" s="1"/>
  <c r="DF31" i="16"/>
  <c r="DF39" i="16"/>
  <c r="DF34" i="16"/>
  <c r="DF35" i="16"/>
  <c r="DF33" i="16"/>
  <c r="Z40" i="15"/>
  <c r="Z39" i="15" s="1"/>
  <c r="Z92" i="15"/>
  <c r="Z93" i="15" s="1"/>
  <c r="CG35" i="16"/>
  <c r="CG31" i="16"/>
  <c r="CG39" i="16"/>
  <c r="CG34" i="16"/>
  <c r="CG33" i="16"/>
  <c r="AP153" i="16"/>
  <c r="AP154" i="16" s="1"/>
  <c r="AP151" i="16"/>
  <c r="AP145" i="16"/>
  <c r="AN37" i="15"/>
  <c r="AN35" i="15"/>
  <c r="AN33" i="15" s="1"/>
  <c r="AN90" i="15"/>
  <c r="AN91" i="15" s="1"/>
  <c r="DI175" i="16"/>
  <c r="DI180" i="16"/>
  <c r="DI191" i="16" s="1"/>
  <c r="DI179" i="16"/>
  <c r="DI173" i="16"/>
  <c r="CW35" i="16"/>
  <c r="CW31" i="16"/>
  <c r="CW39" i="16"/>
  <c r="CW34" i="16"/>
  <c r="CW33" i="16"/>
  <c r="BP175" i="16"/>
  <c r="BP237" i="16"/>
  <c r="BP238" i="16" s="1"/>
  <c r="BP173" i="16"/>
  <c r="BP179" i="16"/>
  <c r="BP180" i="16"/>
  <c r="DF173" i="16"/>
  <c r="DF175" i="16"/>
  <c r="DF180" i="16"/>
  <c r="DF191" i="16" s="1"/>
  <c r="DF179" i="16"/>
  <c r="CX34" i="16"/>
  <c r="CX39" i="16"/>
  <c r="CX31" i="16"/>
  <c r="CX33" i="16"/>
  <c r="CX35" i="16"/>
  <c r="CN100" i="16"/>
  <c r="CN101" i="16"/>
  <c r="CN30" i="16"/>
  <c r="CN106" i="16"/>
  <c r="CN6" i="16"/>
  <c r="CN7" i="16" s="1"/>
  <c r="CN28" i="16"/>
  <c r="DG146" i="16"/>
  <c r="DG147" i="16"/>
  <c r="AK175" i="16"/>
  <c r="AK180" i="16"/>
  <c r="AK179" i="16"/>
  <c r="AK173" i="16"/>
  <c r="CJ29" i="16"/>
  <c r="CJ24" i="16"/>
  <c r="DI30" i="16"/>
  <c r="DI28" i="16"/>
  <c r="AD37" i="16"/>
  <c r="AD36" i="16"/>
  <c r="AD38" i="16" s="1"/>
  <c r="BC145" i="16"/>
  <c r="BC153" i="16"/>
  <c r="BC154" i="16" s="1"/>
  <c r="BC151" i="16"/>
  <c r="CU106" i="16"/>
  <c r="CU99" i="16"/>
  <c r="CU6" i="16"/>
  <c r="CU7" i="16" s="1"/>
  <c r="CU101" i="16"/>
  <c r="BY191" i="16"/>
  <c r="BY183" i="16"/>
  <c r="CN155" i="16"/>
  <c r="CN170" i="16"/>
  <c r="CN167" i="16"/>
  <c r="CN149" i="16"/>
  <c r="CN148" i="16" s="1"/>
  <c r="CI147" i="16"/>
  <c r="CI146" i="16"/>
  <c r="DN143" i="16"/>
  <c r="DN144" i="16"/>
  <c r="DN142" i="16" s="1"/>
  <c r="BD241" i="16"/>
  <c r="BD149" i="16"/>
  <c r="BD148" i="16" s="1"/>
  <c r="BD146" i="16" s="1"/>
  <c r="BD167" i="16"/>
  <c r="BD170" i="16"/>
  <c r="BD155" i="16"/>
  <c r="CJ143" i="16"/>
  <c r="CJ144" i="16"/>
  <c r="CJ142" i="16" s="1"/>
  <c r="CM151" i="16"/>
  <c r="CM153" i="16"/>
  <c r="CM154" i="16" s="1"/>
  <c r="CM145" i="16"/>
  <c r="J37" i="15"/>
  <c r="J90" i="15"/>
  <c r="J91" i="15" s="1"/>
  <c r="J35" i="15"/>
  <c r="J33" i="15" s="1"/>
  <c r="E36" i="15"/>
  <c r="E98" i="15"/>
  <c r="E99" i="15" s="1"/>
  <c r="E44" i="15"/>
  <c r="E43" i="15" s="1"/>
  <c r="E41" i="15" s="1"/>
  <c r="K90" i="15"/>
  <c r="K91" i="15" s="1"/>
  <c r="K37" i="15"/>
  <c r="K35" i="15"/>
  <c r="K33" i="15" s="1"/>
  <c r="CJ105" i="16"/>
  <c r="CJ104" i="16" s="1"/>
  <c r="CJ100" i="16"/>
  <c r="CJ102" i="16" s="1"/>
  <c r="CJ103" i="16" s="1"/>
  <c r="AN39" i="16"/>
  <c r="AN24" i="16"/>
  <c r="CG145" i="16"/>
  <c r="CG151" i="16"/>
  <c r="CG153" i="16"/>
  <c r="CG154" i="16" s="1"/>
  <c r="AF31" i="15"/>
  <c r="AF30" i="15" s="1"/>
  <c r="AF34" i="15"/>
  <c r="CH36" i="16"/>
  <c r="CH38" i="16" s="1"/>
  <c r="CH37" i="16"/>
  <c r="AR34" i="15"/>
  <c r="AR31" i="15"/>
  <c r="CY29" i="16"/>
  <c r="CY24" i="16"/>
  <c r="M38" i="15"/>
  <c r="M100" i="15"/>
  <c r="M101" i="15" s="1"/>
  <c r="CJ155" i="16"/>
  <c r="CJ167" i="16"/>
  <c r="CJ170" i="16"/>
  <c r="CJ149" i="16"/>
  <c r="CJ148" i="16" s="1"/>
  <c r="BO146" i="16"/>
  <c r="BO147" i="16"/>
  <c r="DD29" i="16"/>
  <c r="DD24" i="16"/>
  <c r="DB145" i="16"/>
  <c r="DB153" i="16"/>
  <c r="DB154" i="16" s="1"/>
  <c r="DB151" i="16"/>
  <c r="CP101" i="16"/>
  <c r="CP28" i="16"/>
  <c r="CP106" i="16"/>
  <c r="CP6" i="16"/>
  <c r="CP7" i="16" s="1"/>
  <c r="CP30" i="16"/>
  <c r="CP99" i="16"/>
  <c r="CZ34" i="16"/>
  <c r="CZ31" i="16"/>
  <c r="CZ39" i="16"/>
  <c r="CZ33" i="16"/>
  <c r="CZ35" i="16"/>
  <c r="DH173" i="16"/>
  <c r="DH180" i="16"/>
  <c r="DH191" i="16" s="1"/>
  <c r="DH179" i="16"/>
  <c r="DH175" i="16"/>
  <c r="AG24" i="16"/>
  <c r="AG39" i="16"/>
  <c r="W28" i="15"/>
  <c r="W29" i="15"/>
  <c r="W27" i="15" s="1"/>
  <c r="W26" i="15"/>
  <c r="W24" i="15" s="1"/>
  <c r="W23" i="15" s="1"/>
  <c r="W21" i="15" s="1"/>
  <c r="CL24" i="16"/>
  <c r="CL29" i="16"/>
  <c r="DG29" i="16"/>
  <c r="DG24" i="16"/>
  <c r="CO6" i="16"/>
  <c r="CO7" i="16" s="1"/>
  <c r="CO30" i="16"/>
  <c r="CO106" i="16"/>
  <c r="CO28" i="16"/>
  <c r="CO100" i="16"/>
  <c r="CO101" i="16"/>
  <c r="BZ177" i="16"/>
  <c r="BZ172" i="16"/>
  <c r="BZ169" i="16"/>
  <c r="CU37" i="16"/>
  <c r="CU36" i="16"/>
  <c r="CU38" i="16" s="1"/>
  <c r="CT239" i="16"/>
  <c r="CT240" i="16" s="1"/>
  <c r="CT141" i="16"/>
  <c r="CT152" i="16" s="1"/>
  <c r="D92" i="15"/>
  <c r="D93" i="15" s="1"/>
  <c r="D40" i="15"/>
  <c r="D39" i="15" s="1"/>
  <c r="AM37" i="15"/>
  <c r="AM35" i="15"/>
  <c r="AM33" i="15" s="1"/>
  <c r="AM90" i="15"/>
  <c r="AM91" i="15" s="1"/>
  <c r="S34" i="15"/>
  <c r="S31" i="15"/>
  <c r="BJ236" i="16"/>
  <c r="BE186" i="16"/>
  <c r="BE187" i="16"/>
  <c r="BE185" i="16" s="1"/>
  <c r="BW172" i="16"/>
  <c r="BW177" i="16"/>
  <c r="BW169" i="16"/>
  <c r="CI176" i="16"/>
  <c r="CI192" i="16"/>
  <c r="CI241" i="16"/>
  <c r="CH30" i="16"/>
  <c r="CH6" i="16"/>
  <c r="CH7" i="16" s="1"/>
  <c r="CH28" i="16"/>
  <c r="CH100" i="16"/>
  <c r="CH101" i="16"/>
  <c r="CH106" i="16"/>
  <c r="AB186" i="16"/>
  <c r="AB187" i="16"/>
  <c r="AB185" i="16" s="1"/>
  <c r="AL173" i="16"/>
  <c r="AL175" i="16"/>
  <c r="AL179" i="16"/>
  <c r="AL180" i="16"/>
  <c r="BD144" i="16"/>
  <c r="BD142" i="16" s="1"/>
  <c r="BD143" i="16"/>
  <c r="BY243" i="16"/>
  <c r="CP141" i="16"/>
  <c r="CP152" i="16" s="1"/>
  <c r="CP239" i="16"/>
  <c r="CY105" i="16"/>
  <c r="CY104" i="16" s="1"/>
  <c r="CY100" i="16"/>
  <c r="CY102" i="16" s="1"/>
  <c r="CY103" i="16" s="1"/>
  <c r="X38" i="15"/>
  <c r="X100" i="15"/>
  <c r="X101" i="15" s="1"/>
  <c r="CI41" i="16"/>
  <c r="CI32" i="16" s="1"/>
  <c r="CI8" i="16"/>
  <c r="CI9" i="16" s="1"/>
  <c r="CI42" i="16"/>
  <c r="CI46" i="16"/>
  <c r="CI47" i="16" s="1"/>
  <c r="BO177" i="16"/>
  <c r="BO169" i="16"/>
  <c r="BO172" i="16"/>
  <c r="BW244" i="16"/>
  <c r="BV244" i="16"/>
  <c r="DF101" i="16"/>
  <c r="DH30" i="16"/>
  <c r="DF106" i="16"/>
  <c r="DH28" i="16"/>
  <c r="DF99" i="16"/>
  <c r="DK190" i="16"/>
  <c r="DK188" i="16"/>
  <c r="DK195" i="16"/>
  <c r="DK184" i="16"/>
  <c r="DK189" i="16"/>
  <c r="DK193" i="16"/>
  <c r="DC105" i="16"/>
  <c r="DC104" i="16" s="1"/>
  <c r="DC100" i="16"/>
  <c r="DC102" i="16" s="1"/>
  <c r="DC103" i="16" s="1"/>
  <c r="AH189" i="16"/>
  <c r="AH193" i="16"/>
  <c r="AH195" i="16" s="1"/>
  <c r="AH188" i="16"/>
  <c r="CP37" i="16"/>
  <c r="CP36" i="16"/>
  <c r="CP38" i="16" s="1"/>
  <c r="AA32" i="15"/>
  <c r="AA30" i="15"/>
  <c r="Y40" i="15"/>
  <c r="Y39" i="15" s="1"/>
  <c r="Y92" i="15"/>
  <c r="Y93" i="15" s="1"/>
  <c r="AN188" i="16"/>
  <c r="AN193" i="16"/>
  <c r="AN189" i="16"/>
  <c r="CB183" i="16"/>
  <c r="CB191" i="16"/>
  <c r="AG36" i="16"/>
  <c r="AG38" i="16" s="1"/>
  <c r="AG37" i="16"/>
  <c r="CO36" i="16"/>
  <c r="CO38" i="16" s="1"/>
  <c r="CO37" i="16"/>
  <c r="DM35" i="16"/>
  <c r="DM34" i="16"/>
  <c r="DM31" i="16"/>
  <c r="DM39" i="16"/>
  <c r="DM33" i="16"/>
  <c r="DG177" i="16"/>
  <c r="DG169" i="16"/>
  <c r="DG172" i="16"/>
  <c r="CH147" i="16"/>
  <c r="CH146" i="16"/>
  <c r="BF143" i="16"/>
  <c r="BF144" i="16"/>
  <c r="BF142" i="16" s="1"/>
  <c r="DI36" i="16"/>
  <c r="DI38" i="16" s="1"/>
  <c r="DI37" i="16"/>
  <c r="CT37" i="16"/>
  <c r="CT36" i="16"/>
  <c r="CT38" i="16" s="1"/>
  <c r="AN36" i="16"/>
  <c r="AN38" i="16" s="1"/>
  <c r="AN37" i="16"/>
  <c r="DO39" i="16"/>
  <c r="DO35" i="16"/>
  <c r="DO31" i="16"/>
  <c r="DO34" i="16"/>
  <c r="DO33" i="16"/>
  <c r="DA31" i="16" l="1"/>
  <c r="DA28" i="16" s="1"/>
  <c r="DA35" i="16"/>
  <c r="DA36" i="16" s="1"/>
  <c r="DA38" i="16" s="1"/>
  <c r="CH241" i="16"/>
  <c r="DA6" i="16"/>
  <c r="DA7" i="16" s="1"/>
  <c r="DA33" i="16"/>
  <c r="DA34" i="16"/>
  <c r="CU30" i="16"/>
  <c r="CM6" i="16"/>
  <c r="CM7" i="16" s="1"/>
  <c r="CM99" i="16"/>
  <c r="CM105" i="16" s="1"/>
  <c r="CM104" i="16" s="1"/>
  <c r="CM101" i="16"/>
  <c r="CM28" i="16"/>
  <c r="CM29" i="16" s="1"/>
  <c r="CM30" i="16"/>
  <c r="DL33" i="16"/>
  <c r="DA30" i="16"/>
  <c r="AJ35" i="15"/>
  <c r="AJ33" i="15" s="1"/>
  <c r="AJ31" i="15" s="1"/>
  <c r="AJ88" i="15" s="1"/>
  <c r="AJ89" i="15" s="1"/>
  <c r="DN8" i="16"/>
  <c r="DN9" i="16" s="1"/>
  <c r="DL39" i="16"/>
  <c r="CH172" i="16"/>
  <c r="DA106" i="16"/>
  <c r="DL42" i="16"/>
  <c r="DL46" i="16"/>
  <c r="DL47" i="16" s="1"/>
  <c r="CK167" i="16"/>
  <c r="CK149" i="16"/>
  <c r="CK148" i="16" s="1"/>
  <c r="CK155" i="16"/>
  <c r="CK170" i="16"/>
  <c r="DL34" i="16"/>
  <c r="CH177" i="16"/>
  <c r="CH175" i="16" s="1"/>
  <c r="DA101" i="16"/>
  <c r="DL35" i="16"/>
  <c r="DL37" i="16" s="1"/>
  <c r="DA99" i="16"/>
  <c r="DA105" i="16" s="1"/>
  <c r="DA104" i="16" s="1"/>
  <c r="CK144" i="16"/>
  <c r="CK142" i="16" s="1"/>
  <c r="CK143" i="16"/>
  <c r="CA147" i="16"/>
  <c r="CA146" i="16"/>
  <c r="DA37" i="16"/>
  <c r="CA177" i="16"/>
  <c r="CA169" i="16"/>
  <c r="CA172" i="16"/>
  <c r="BT179" i="16"/>
  <c r="BT173" i="16"/>
  <c r="BT175" i="16"/>
  <c r="BT180" i="16"/>
  <c r="AH39" i="16"/>
  <c r="CV31" i="16"/>
  <c r="CV35" i="16"/>
  <c r="CV44" i="16"/>
  <c r="CV43" i="16" s="1"/>
  <c r="CV33" i="16"/>
  <c r="CV34" i="16"/>
  <c r="CV39" i="16"/>
  <c r="DE105" i="16"/>
  <c r="DE104" i="16" s="1"/>
  <c r="BI203" i="16"/>
  <c r="BI206" i="16"/>
  <c r="CS153" i="16"/>
  <c r="CS154" i="16" s="1"/>
  <c r="CS145" i="16"/>
  <c r="CS151" i="16"/>
  <c r="I34" i="15"/>
  <c r="AE31" i="15"/>
  <c r="AE30" i="15" s="1"/>
  <c r="AJ37" i="15"/>
  <c r="AD35" i="15"/>
  <c r="AD33" i="15" s="1"/>
  <c r="AD34" i="15" s="1"/>
  <c r="AD37" i="15"/>
  <c r="AI34" i="15"/>
  <c r="AI31" i="15"/>
  <c r="AE67" i="15"/>
  <c r="AF67" i="15" s="1"/>
  <c r="AE68" i="15"/>
  <c r="AF68" i="15" s="1"/>
  <c r="DO173" i="16"/>
  <c r="DO180" i="16"/>
  <c r="DO191" i="16" s="1"/>
  <c r="DO179" i="16"/>
  <c r="DO175" i="16"/>
  <c r="CW155" i="16"/>
  <c r="CW167" i="16"/>
  <c r="CW149" i="16"/>
  <c r="CW148" i="16" s="1"/>
  <c r="CW170" i="16"/>
  <c r="CW144" i="16"/>
  <c r="CW142" i="16" s="1"/>
  <c r="CW143" i="16"/>
  <c r="BB144" i="16"/>
  <c r="BB142" i="16" s="1"/>
  <c r="BB143" i="16"/>
  <c r="DD170" i="16"/>
  <c r="DD167" i="16"/>
  <c r="DD176" i="16" s="1"/>
  <c r="DD149" i="16"/>
  <c r="DD148" i="16" s="1"/>
  <c r="DD155" i="16"/>
  <c r="BP75" i="16"/>
  <c r="BP74" i="16" s="1"/>
  <c r="BP65" i="16"/>
  <c r="BP50" i="16"/>
  <c r="BP48" i="16" s="1"/>
  <c r="BP45" i="16" s="1"/>
  <c r="BP61" i="16"/>
  <c r="BP62" i="16" s="1"/>
  <c r="BP63" i="16" s="1"/>
  <c r="BP49" i="16"/>
  <c r="CB56" i="16"/>
  <c r="BQ57" i="16"/>
  <c r="BP58" i="16"/>
  <c r="BP60" i="16" s="1"/>
  <c r="BX186" i="16"/>
  <c r="BX187" i="16"/>
  <c r="BX185" i="16" s="1"/>
  <c r="AY193" i="16"/>
  <c r="AY195" i="16" s="1"/>
  <c r="AY189" i="16"/>
  <c r="AY188" i="16"/>
  <c r="BM143" i="16"/>
  <c r="BM144" i="16"/>
  <c r="BM142" i="16" s="1"/>
  <c r="AS184" i="16"/>
  <c r="AS237" i="16"/>
  <c r="AS238" i="16" s="1"/>
  <c r="AS197" i="16"/>
  <c r="AS215" i="16" s="1"/>
  <c r="BO41" i="16"/>
  <c r="BO32" i="16" s="1"/>
  <c r="BO46" i="16"/>
  <c r="BO47" i="16" s="1"/>
  <c r="BO42" i="16"/>
  <c r="BM24" i="16"/>
  <c r="BM30" i="16"/>
  <c r="DD143" i="16"/>
  <c r="DD144" i="16"/>
  <c r="DD142" i="16" s="1"/>
  <c r="BN34" i="16"/>
  <c r="BN31" i="16"/>
  <c r="BN35" i="16"/>
  <c r="BN39" i="16"/>
  <c r="AQ189" i="16"/>
  <c r="AQ193" i="16"/>
  <c r="AQ195" i="16" s="1"/>
  <c r="AQ188" i="16"/>
  <c r="BX194" i="16"/>
  <c r="BX206" i="16"/>
  <c r="BX196" i="16"/>
  <c r="BB167" i="16"/>
  <c r="BB170" i="16"/>
  <c r="BB155" i="16"/>
  <c r="BB241" i="16"/>
  <c r="BB242" i="16" s="1"/>
  <c r="BB149" i="16"/>
  <c r="BB148" i="16" s="1"/>
  <c r="BB146" i="16" s="1"/>
  <c r="BM149" i="16"/>
  <c r="BM148" i="16" s="1"/>
  <c r="BM241" i="16"/>
  <c r="BM242" i="16" s="1"/>
  <c r="BM167" i="16"/>
  <c r="BM176" i="16" s="1"/>
  <c r="BM170" i="16"/>
  <c r="BM150" i="16"/>
  <c r="BM155" i="16"/>
  <c r="BQ155" i="16"/>
  <c r="BQ167" i="16"/>
  <c r="BQ176" i="16" s="1"/>
  <c r="BQ241" i="16"/>
  <c r="BQ242" i="16" s="1"/>
  <c r="BQ170" i="16"/>
  <c r="BQ149" i="16"/>
  <c r="BQ148" i="16" s="1"/>
  <c r="CV153" i="16"/>
  <c r="CV154" i="16" s="1"/>
  <c r="CV145" i="16"/>
  <c r="CV151" i="16"/>
  <c r="BM37" i="16"/>
  <c r="BM36" i="16"/>
  <c r="BM38" i="16" s="1"/>
  <c r="CS105" i="16"/>
  <c r="CS104" i="16" s="1"/>
  <c r="CS100" i="16"/>
  <c r="CS102" i="16" s="1"/>
  <c r="CS103" i="16" s="1"/>
  <c r="CS29" i="16"/>
  <c r="CS24" i="16"/>
  <c r="AM183" i="16"/>
  <c r="AM191" i="16"/>
  <c r="CL190" i="16"/>
  <c r="CL193" i="16"/>
  <c r="CL189" i="16"/>
  <c r="CL188" i="16"/>
  <c r="CL195" i="16"/>
  <c r="CL184" i="16"/>
  <c r="CR144" i="16"/>
  <c r="CR142" i="16" s="1"/>
  <c r="CR143" i="16"/>
  <c r="BR167" i="16"/>
  <c r="BR176" i="16" s="1"/>
  <c r="BR155" i="16"/>
  <c r="BR170" i="16"/>
  <c r="BR149" i="16"/>
  <c r="BR148" i="16" s="1"/>
  <c r="BR241" i="16"/>
  <c r="BR242" i="16" s="1"/>
  <c r="BN144" i="16"/>
  <c r="BN142" i="16" s="1"/>
  <c r="BN143" i="16"/>
  <c r="BR143" i="16"/>
  <c r="BR144" i="16"/>
  <c r="BR142" i="16" s="1"/>
  <c r="CO144" i="16"/>
  <c r="CO142" i="16" s="1"/>
  <c r="CO143" i="16"/>
  <c r="BU175" i="16"/>
  <c r="BU180" i="16"/>
  <c r="BU179" i="16"/>
  <c r="BU173" i="16"/>
  <c r="BN170" i="16"/>
  <c r="BN167" i="16"/>
  <c r="BN176" i="16" s="1"/>
  <c r="BN241" i="16"/>
  <c r="BN242" i="16" s="1"/>
  <c r="BN155" i="16"/>
  <c r="BN149" i="16"/>
  <c r="BN148" i="16" s="1"/>
  <c r="CO167" i="16"/>
  <c r="CO149" i="16"/>
  <c r="CO148" i="16" s="1"/>
  <c r="CO170" i="16"/>
  <c r="CO155" i="16"/>
  <c r="CR167" i="16"/>
  <c r="CR149" i="16"/>
  <c r="CR148" i="16" s="1"/>
  <c r="CR170" i="16"/>
  <c r="CR155" i="16"/>
  <c r="CF191" i="16"/>
  <c r="CF183" i="16"/>
  <c r="DD239" i="16"/>
  <c r="DD240" i="16" s="1"/>
  <c r="CZ241" i="16"/>
  <c r="CZ242" i="16" s="1"/>
  <c r="CZ176" i="16"/>
  <c r="DA189" i="16"/>
  <c r="DA190" i="16"/>
  <c r="DA188" i="16"/>
  <c r="DA195" i="16"/>
  <c r="DA184" i="16"/>
  <c r="DA193" i="16"/>
  <c r="CZ146" i="16"/>
  <c r="CZ147" i="16"/>
  <c r="CC196" i="16"/>
  <c r="CC206" i="16"/>
  <c r="CC194" i="16"/>
  <c r="CZ172" i="16"/>
  <c r="CZ177" i="16"/>
  <c r="CZ169" i="16"/>
  <c r="CC187" i="16"/>
  <c r="CC185" i="16" s="1"/>
  <c r="CC186" i="16"/>
  <c r="DM36" i="16"/>
  <c r="DM38" i="16" s="1"/>
  <c r="DM37" i="16"/>
  <c r="AA28" i="15"/>
  <c r="AA26" i="15"/>
  <c r="AA24" i="15" s="1"/>
  <c r="AA23" i="15" s="1"/>
  <c r="AA21" i="15" s="1"/>
  <c r="AA29" i="15"/>
  <c r="AA27" i="15" s="1"/>
  <c r="DF105" i="16"/>
  <c r="DF104" i="16" s="1"/>
  <c r="DF100" i="16"/>
  <c r="DF102" i="16" s="1"/>
  <c r="DF103" i="16" s="1"/>
  <c r="D38" i="15"/>
  <c r="D100" i="15"/>
  <c r="D101" i="15" s="1"/>
  <c r="CZ30" i="16"/>
  <c r="CZ99" i="16"/>
  <c r="CZ28" i="16"/>
  <c r="CZ106" i="16"/>
  <c r="CZ6" i="16"/>
  <c r="CZ7" i="16" s="1"/>
  <c r="CZ101" i="16"/>
  <c r="K31" i="15"/>
  <c r="K34" i="15"/>
  <c r="CN146" i="16"/>
  <c r="CN147" i="16"/>
  <c r="BC144" i="16"/>
  <c r="BC142" i="16" s="1"/>
  <c r="BC143" i="16"/>
  <c r="CW6" i="16"/>
  <c r="CW7" i="16" s="1"/>
  <c r="CW28" i="16"/>
  <c r="CW30" i="16"/>
  <c r="CW99" i="16"/>
  <c r="CW101" i="16"/>
  <c r="CW106" i="16"/>
  <c r="Z38" i="15"/>
  <c r="Z100" i="15"/>
  <c r="Z101" i="15" s="1"/>
  <c r="CY143" i="16"/>
  <c r="CY144" i="16"/>
  <c r="CY142" i="16" s="1"/>
  <c r="AQ30" i="15"/>
  <c r="AQ32" i="15"/>
  <c r="U20" i="15"/>
  <c r="U19" i="15" s="1"/>
  <c r="U18" i="15" s="1"/>
  <c r="U17" i="15" s="1"/>
  <c r="U13" i="15"/>
  <c r="U16" i="15"/>
  <c r="U15" i="15" s="1"/>
  <c r="BV239" i="16"/>
  <c r="CA243" i="16"/>
  <c r="CC243" i="16" s="1"/>
  <c r="CB195" i="16"/>
  <c r="CB189" i="16"/>
  <c r="CB193" i="16"/>
  <c r="CB184" i="16"/>
  <c r="CB188" i="16"/>
  <c r="CB190" i="16"/>
  <c r="AH237" i="16"/>
  <c r="AH238" i="16" s="1"/>
  <c r="AH197" i="16"/>
  <c r="AH215" i="16" s="1"/>
  <c r="AH184" i="16"/>
  <c r="X35" i="15"/>
  <c r="X33" i="15" s="1"/>
  <c r="X90" i="15"/>
  <c r="X91" i="15" s="1"/>
  <c r="X37" i="15"/>
  <c r="CT151" i="16"/>
  <c r="CT145" i="16"/>
  <c r="CT153" i="16"/>
  <c r="CT154" i="16" s="1"/>
  <c r="DH188" i="16"/>
  <c r="DH193" i="16"/>
  <c r="DH195" i="16"/>
  <c r="DH184" i="16"/>
  <c r="DH190" i="16"/>
  <c r="DH189" i="16"/>
  <c r="CJ176" i="16"/>
  <c r="CJ241" i="16"/>
  <c r="CJ192" i="16"/>
  <c r="AF88" i="15"/>
  <c r="AF89" i="15" s="1"/>
  <c r="AF32" i="15"/>
  <c r="CM144" i="16"/>
  <c r="CM142" i="16" s="1"/>
  <c r="CM143" i="16"/>
  <c r="CN24" i="16"/>
  <c r="CN29" i="16"/>
  <c r="CX37" i="16"/>
  <c r="CX36" i="16"/>
  <c r="CX38" i="16" s="1"/>
  <c r="CW37" i="16"/>
  <c r="CW36" i="16"/>
  <c r="CW38" i="16" s="1"/>
  <c r="AP149" i="16"/>
  <c r="AP148" i="16" s="1"/>
  <c r="AP146" i="16" s="1"/>
  <c r="AP241" i="16"/>
  <c r="AP242" i="16" s="1"/>
  <c r="AP170" i="16"/>
  <c r="AP172" i="16" s="1"/>
  <c r="AP155" i="16"/>
  <c r="AP167" i="16"/>
  <c r="DB28" i="16"/>
  <c r="DB99" i="16"/>
  <c r="DB30" i="16"/>
  <c r="DB101" i="16"/>
  <c r="DB106" i="16"/>
  <c r="DM173" i="16"/>
  <c r="DM179" i="16"/>
  <c r="DM175" i="16"/>
  <c r="DM180" i="16"/>
  <c r="DM191" i="16" s="1"/>
  <c r="V16" i="15"/>
  <c r="V15" i="15" s="1"/>
  <c r="V13" i="15"/>
  <c r="V20" i="15"/>
  <c r="V19" i="15" s="1"/>
  <c r="V18" i="15" s="1"/>
  <c r="V17" i="15" s="1"/>
  <c r="N37" i="15"/>
  <c r="N35" i="15"/>
  <c r="N33" i="15" s="1"/>
  <c r="N90" i="15"/>
  <c r="N91" i="15" s="1"/>
  <c r="DN147" i="16"/>
  <c r="DN146" i="16"/>
  <c r="CI173" i="16"/>
  <c r="CI179" i="16"/>
  <c r="CI180" i="16"/>
  <c r="CI191" i="16" s="1"/>
  <c r="CI175" i="16"/>
  <c r="CI237" i="16"/>
  <c r="BU239" i="16"/>
  <c r="DN37" i="16"/>
  <c r="DN36" i="16"/>
  <c r="DN38" i="16" s="1"/>
  <c r="O34" i="15"/>
  <c r="O31" i="15"/>
  <c r="DK186" i="16"/>
  <c r="DK187" i="16"/>
  <c r="DK185" i="16" s="1"/>
  <c r="CH24" i="16"/>
  <c r="CH29" i="16"/>
  <c r="AM31" i="15"/>
  <c r="AM34" i="15"/>
  <c r="CO29" i="16"/>
  <c r="CO24" i="16"/>
  <c r="W16" i="15"/>
  <c r="W15" i="15" s="1"/>
  <c r="W13" i="15"/>
  <c r="W20" i="15"/>
  <c r="W19" i="15" s="1"/>
  <c r="W18" i="15" s="1"/>
  <c r="W17" i="15" s="1"/>
  <c r="CP100" i="16"/>
  <c r="CP102" i="16" s="1"/>
  <c r="CP103" i="16" s="1"/>
  <c r="CP105" i="16"/>
  <c r="CP104" i="16" s="1"/>
  <c r="CP29" i="16"/>
  <c r="CP24" i="16"/>
  <c r="DB144" i="16"/>
  <c r="DB142" i="16" s="1"/>
  <c r="DB143" i="16"/>
  <c r="M35" i="15"/>
  <c r="M33" i="15" s="1"/>
  <c r="M90" i="15"/>
  <c r="M91" i="15" s="1"/>
  <c r="M37" i="15"/>
  <c r="CG155" i="16"/>
  <c r="CG167" i="16"/>
  <c r="CG170" i="16"/>
  <c r="CG149" i="16"/>
  <c r="CG148" i="16" s="1"/>
  <c r="J31" i="15"/>
  <c r="J34" i="15"/>
  <c r="CM170" i="16"/>
  <c r="CM167" i="16"/>
  <c r="CM155" i="16"/>
  <c r="CM149" i="16"/>
  <c r="CM148" i="16" s="1"/>
  <c r="CN172" i="16"/>
  <c r="CN177" i="16"/>
  <c r="CN169" i="16"/>
  <c r="CU24" i="16"/>
  <c r="CU29" i="16"/>
  <c r="BP183" i="16"/>
  <c r="BP191" i="16"/>
  <c r="DI195" i="16"/>
  <c r="DI184" i="16"/>
  <c r="DI189" i="16"/>
  <c r="DI193" i="16"/>
  <c r="DI188" i="16"/>
  <c r="DI190" i="16"/>
  <c r="CG37" i="16"/>
  <c r="CG36" i="16"/>
  <c r="CG38" i="16" s="1"/>
  <c r="DF37" i="16"/>
  <c r="DF36" i="16"/>
  <c r="DF38" i="16" s="1"/>
  <c r="CY149" i="16"/>
  <c r="CY148" i="16" s="1"/>
  <c r="CY167" i="16"/>
  <c r="CY155" i="16"/>
  <c r="CY170" i="16"/>
  <c r="P35" i="15"/>
  <c r="P33" i="15" s="1"/>
  <c r="P37" i="15"/>
  <c r="P90" i="15"/>
  <c r="P91" i="15" s="1"/>
  <c r="DB37" i="16"/>
  <c r="DB36" i="16"/>
  <c r="DB38" i="16" s="1"/>
  <c r="CT100" i="16"/>
  <c r="CT102" i="16" s="1"/>
  <c r="CT103" i="16" s="1"/>
  <c r="CT105" i="16"/>
  <c r="CT104" i="16" s="1"/>
  <c r="AR191" i="16"/>
  <c r="AR183" i="16"/>
  <c r="H31" i="15"/>
  <c r="H34" i="15"/>
  <c r="F31" i="15"/>
  <c r="F34" i="15"/>
  <c r="CD196" i="16"/>
  <c r="CD206" i="16"/>
  <c r="CD194" i="16"/>
  <c r="CD186" i="16"/>
  <c r="CD187" i="16"/>
  <c r="CD185" i="16" s="1"/>
  <c r="BS240" i="16"/>
  <c r="BU240" i="16" s="1"/>
  <c r="BT240" i="16"/>
  <c r="DN30" i="16"/>
  <c r="DN28" i="16"/>
  <c r="G28" i="15"/>
  <c r="G26" i="15"/>
  <c r="G29" i="15"/>
  <c r="G27" i="15" s="1"/>
  <c r="AC30" i="15"/>
  <c r="AC32" i="15"/>
  <c r="AN212" i="16"/>
  <c r="AN195" i="16"/>
  <c r="AH187" i="16"/>
  <c r="AH185" i="16" s="1"/>
  <c r="AH186" i="16"/>
  <c r="CJ169" i="16"/>
  <c r="CJ172" i="16"/>
  <c r="CJ177" i="16"/>
  <c r="CJ198" i="16"/>
  <c r="CJ200" i="16" s="1"/>
  <c r="AR30" i="15"/>
  <c r="AR32" i="15"/>
  <c r="CG143" i="16"/>
  <c r="CG144" i="16"/>
  <c r="CG142" i="16" s="1"/>
  <c r="BD177" i="16"/>
  <c r="BD172" i="16"/>
  <c r="BD169" i="16"/>
  <c r="CU105" i="16"/>
  <c r="CU104" i="16" s="1"/>
  <c r="CU100" i="16"/>
  <c r="CU102" i="16" s="1"/>
  <c r="CU103" i="16" s="1"/>
  <c r="C90" i="15"/>
  <c r="C91" i="15" s="1"/>
  <c r="C35" i="15"/>
  <c r="C33" i="15" s="1"/>
  <c r="C37" i="15"/>
  <c r="T31" i="15"/>
  <c r="T34" i="15"/>
  <c r="CQ36" i="16"/>
  <c r="CQ38" i="16" s="1"/>
  <c r="CQ37" i="16"/>
  <c r="DN172" i="16"/>
  <c r="DN169" i="16"/>
  <c r="DN177" i="16"/>
  <c r="DA29" i="16"/>
  <c r="DA24" i="16"/>
  <c r="DG173" i="16"/>
  <c r="DG180" i="16"/>
  <c r="DG191" i="16" s="1"/>
  <c r="DG179" i="16"/>
  <c r="DG175" i="16"/>
  <c r="AN186" i="16"/>
  <c r="AN187" i="16"/>
  <c r="AN185" i="16" s="1"/>
  <c r="DK206" i="16"/>
  <c r="DK199" i="16"/>
  <c r="DK194" i="16"/>
  <c r="DK196" i="16"/>
  <c r="DH24" i="16"/>
  <c r="DH29" i="16"/>
  <c r="CP151" i="16"/>
  <c r="CP145" i="16"/>
  <c r="CP153" i="16"/>
  <c r="CP154" i="16" s="1"/>
  <c r="AL191" i="16"/>
  <c r="AL183" i="16"/>
  <c r="BW179" i="16"/>
  <c r="BW173" i="16"/>
  <c r="BW180" i="16"/>
  <c r="BW175" i="16"/>
  <c r="BZ175" i="16"/>
  <c r="BZ173" i="16"/>
  <c r="BZ180" i="16"/>
  <c r="BZ179" i="16"/>
  <c r="CZ37" i="16"/>
  <c r="CZ36" i="16"/>
  <c r="CZ38" i="16" s="1"/>
  <c r="DB167" i="16"/>
  <c r="DB170" i="16"/>
  <c r="DB155" i="16"/>
  <c r="DB149" i="16"/>
  <c r="DB148" i="16" s="1"/>
  <c r="CM100" i="16"/>
  <c r="CM102" i="16" s="1"/>
  <c r="CM103" i="16" s="1"/>
  <c r="I30" i="15"/>
  <c r="I32" i="15"/>
  <c r="I88" i="15"/>
  <c r="I89" i="15" s="1"/>
  <c r="DL30" i="16"/>
  <c r="DL28" i="16"/>
  <c r="CN241" i="16"/>
  <c r="CN176" i="16"/>
  <c r="AK183" i="16"/>
  <c r="AK191" i="16"/>
  <c r="AN31" i="15"/>
  <c r="AN34" i="15"/>
  <c r="CG30" i="16"/>
  <c r="CG106" i="16"/>
  <c r="CG28" i="16"/>
  <c r="CG6" i="16"/>
  <c r="CG7" i="16" s="1"/>
  <c r="CG101" i="16"/>
  <c r="CG99" i="16"/>
  <c r="DD99" i="16"/>
  <c r="DD106" i="16"/>
  <c r="DF30" i="16"/>
  <c r="DD101" i="16"/>
  <c r="DF28" i="16"/>
  <c r="AB30" i="15"/>
  <c r="AB32" i="15"/>
  <c r="BV195" i="16"/>
  <c r="BV193" i="16"/>
  <c r="BV189" i="16"/>
  <c r="BV188" i="16"/>
  <c r="BV190" i="16"/>
  <c r="BV184" i="16"/>
  <c r="BE236" i="16"/>
  <c r="AG191" i="16"/>
  <c r="AG183" i="16"/>
  <c r="R31" i="15"/>
  <c r="R34" i="15"/>
  <c r="DM28" i="16"/>
  <c r="DM30" i="16"/>
  <c r="BX244" i="16"/>
  <c r="BY244" i="16"/>
  <c r="Y38" i="15"/>
  <c r="Y100" i="15"/>
  <c r="Y101" i="15" s="1"/>
  <c r="BO175" i="16"/>
  <c r="BO180" i="16"/>
  <c r="BO173" i="16"/>
  <c r="BO179" i="16"/>
  <c r="BO237" i="16"/>
  <c r="CI39" i="16"/>
  <c r="CI33" i="16"/>
  <c r="CI31" i="16"/>
  <c r="CI35" i="16"/>
  <c r="CI34" i="16"/>
  <c r="S32" i="15"/>
  <c r="S88" i="15"/>
  <c r="S89" i="15" s="1"/>
  <c r="S30" i="15"/>
  <c r="CJ147" i="16"/>
  <c r="CJ146" i="16"/>
  <c r="E40" i="15"/>
  <c r="E39" i="15" s="1"/>
  <c r="E92" i="15"/>
  <c r="E93" i="15" s="1"/>
  <c r="BD242" i="16"/>
  <c r="BY193" i="16"/>
  <c r="BY184" i="16"/>
  <c r="BY189" i="16"/>
  <c r="BY190" i="16"/>
  <c r="BY188" i="16"/>
  <c r="BY195" i="16"/>
  <c r="BC167" i="16"/>
  <c r="BC170" i="16"/>
  <c r="BC155" i="16"/>
  <c r="BC149" i="16"/>
  <c r="BC148" i="16" s="1"/>
  <c r="BC146" i="16" s="1"/>
  <c r="BC241" i="16"/>
  <c r="DI24" i="16"/>
  <c r="DI29" i="16"/>
  <c r="CX99" i="16"/>
  <c r="CX106" i="16"/>
  <c r="CX6" i="16"/>
  <c r="CX28" i="16"/>
  <c r="CX101" i="16"/>
  <c r="CX30" i="16"/>
  <c r="DF195" i="16"/>
  <c r="DF184" i="16"/>
  <c r="DF190" i="16"/>
  <c r="DF193" i="16"/>
  <c r="DF189" i="16"/>
  <c r="DF188" i="16"/>
  <c r="AP144" i="16"/>
  <c r="AP142" i="16" s="1"/>
  <c r="AP143" i="16"/>
  <c r="CT24" i="16"/>
  <c r="CT29" i="16"/>
  <c r="CR31" i="16"/>
  <c r="CQ6" i="16"/>
  <c r="CQ7" i="16" s="1"/>
  <c r="CQ101" i="16"/>
  <c r="CQ100" i="16"/>
  <c r="CQ28" i="16"/>
  <c r="CQ106" i="16"/>
  <c r="CQ30" i="16"/>
  <c r="CB243" i="16"/>
  <c r="BE216" i="16"/>
  <c r="BE213" i="16"/>
  <c r="CK29" i="16"/>
  <c r="CK24" i="16"/>
  <c r="Q100" i="15"/>
  <c r="Q101" i="15" s="1"/>
  <c r="Q38" i="15"/>
  <c r="L35" i="15"/>
  <c r="L33" i="15" s="1"/>
  <c r="L37" i="15"/>
  <c r="L90" i="15"/>
  <c r="L91" i="15" s="1"/>
  <c r="DO30" i="16"/>
  <c r="DO28" i="16"/>
  <c r="DO36" i="16"/>
  <c r="DO38" i="16" s="1"/>
  <c r="DO37" i="16"/>
  <c r="CH237" i="16" l="1"/>
  <c r="DL36" i="16"/>
  <c r="DL38" i="16" s="1"/>
  <c r="DA100" i="16"/>
  <c r="DA102" i="16" s="1"/>
  <c r="DA103" i="16" s="1"/>
  <c r="CM24" i="16"/>
  <c r="AJ32" i="15"/>
  <c r="AJ30" i="15"/>
  <c r="AJ34" i="15"/>
  <c r="AE88" i="15"/>
  <c r="AE89" i="15" s="1"/>
  <c r="AE32" i="15"/>
  <c r="CH173" i="16"/>
  <c r="CK176" i="16"/>
  <c r="CK241" i="16"/>
  <c r="CK192" i="16"/>
  <c r="CK146" i="16"/>
  <c r="CK147" i="16"/>
  <c r="CH180" i="16"/>
  <c r="CH191" i="16" s="1"/>
  <c r="CH184" i="16" s="1"/>
  <c r="CH179" i="16"/>
  <c r="CK177" i="16"/>
  <c r="CK169" i="16"/>
  <c r="CK198" i="16"/>
  <c r="CK200" i="16" s="1"/>
  <c r="CK172" i="16"/>
  <c r="CA179" i="16"/>
  <c r="CA173" i="16"/>
  <c r="CA175" i="16"/>
  <c r="CA180" i="16"/>
  <c r="BT191" i="16"/>
  <c r="BT183" i="16"/>
  <c r="CV36" i="16"/>
  <c r="CV38" i="16" s="1"/>
  <c r="CV37" i="16"/>
  <c r="CV99" i="16"/>
  <c r="CV6" i="16"/>
  <c r="CV7" i="16" s="1"/>
  <c r="CV101" i="16"/>
  <c r="CV28" i="16"/>
  <c r="CV106" i="16"/>
  <c r="CV30" i="16"/>
  <c r="CS143" i="16"/>
  <c r="CS144" i="16"/>
  <c r="CS142" i="16" s="1"/>
  <c r="CS167" i="16"/>
  <c r="CS155" i="16"/>
  <c r="CS149" i="16"/>
  <c r="CS148" i="16" s="1"/>
  <c r="CS170" i="16"/>
  <c r="AD31" i="15"/>
  <c r="AD88" i="15" s="1"/>
  <c r="AD89" i="15" s="1"/>
  <c r="AI30" i="15"/>
  <c r="AI88" i="15"/>
  <c r="AI89" i="15" s="1"/>
  <c r="AI32" i="15"/>
  <c r="AD30" i="15"/>
  <c r="AE70" i="15"/>
  <c r="AF70" i="15" s="1"/>
  <c r="AE69" i="15"/>
  <c r="AF69" i="15" s="1"/>
  <c r="DO184" i="16"/>
  <c r="DO195" i="16"/>
  <c r="DO188" i="16"/>
  <c r="DO189" i="16"/>
  <c r="DO190" i="16"/>
  <c r="DO193" i="16"/>
  <c r="CW177" i="16"/>
  <c r="CW169" i="16"/>
  <c r="CW172" i="16"/>
  <c r="CW198" i="16"/>
  <c r="CW200" i="16" s="1"/>
  <c r="CW146" i="16"/>
  <c r="CW147" i="16"/>
  <c r="CW241" i="16"/>
  <c r="CW242" i="16" s="1"/>
  <c r="CW176" i="16"/>
  <c r="BQ172" i="16"/>
  <c r="BQ177" i="16"/>
  <c r="BQ169" i="16"/>
  <c r="AS216" i="16"/>
  <c r="AS214" i="16"/>
  <c r="AS210" i="16" s="1"/>
  <c r="AS211" i="16" s="1"/>
  <c r="AS217" i="16"/>
  <c r="AS220" i="16" s="1"/>
  <c r="AS213" i="16"/>
  <c r="CV143" i="16"/>
  <c r="CV144" i="16"/>
  <c r="CV142" i="16" s="1"/>
  <c r="BM146" i="16"/>
  <c r="BM147" i="16"/>
  <c r="BB172" i="16"/>
  <c r="BB169" i="16"/>
  <c r="BB177" i="16"/>
  <c r="AY187" i="16"/>
  <c r="AY185" i="16" s="1"/>
  <c r="AY186" i="16"/>
  <c r="DD177" i="16"/>
  <c r="DD172" i="16"/>
  <c r="DD169" i="16"/>
  <c r="CV167" i="16"/>
  <c r="CV155" i="16"/>
  <c r="CV149" i="16"/>
  <c r="CV148" i="16" s="1"/>
  <c r="CV170" i="16"/>
  <c r="BM169" i="16"/>
  <c r="BM172" i="16"/>
  <c r="BM177" i="16"/>
  <c r="AQ187" i="16"/>
  <c r="AQ185" i="16" s="1"/>
  <c r="AQ186" i="16"/>
  <c r="BN36" i="16"/>
  <c r="BN38" i="16" s="1"/>
  <c r="BN37" i="16"/>
  <c r="BQ147" i="16"/>
  <c r="BQ146" i="16"/>
  <c r="BX201" i="16"/>
  <c r="BX207" i="16"/>
  <c r="AQ184" i="16"/>
  <c r="AQ237" i="16"/>
  <c r="AQ238" i="16" s="1"/>
  <c r="AQ197" i="16"/>
  <c r="BN30" i="16"/>
  <c r="BN24" i="16"/>
  <c r="BO35" i="16"/>
  <c r="BO39" i="16"/>
  <c r="BO31" i="16"/>
  <c r="BO34" i="16"/>
  <c r="AY237" i="16"/>
  <c r="AY238" i="16" s="1"/>
  <c r="AY184" i="16"/>
  <c r="AY197" i="16"/>
  <c r="BR57" i="16"/>
  <c r="CC56" i="16"/>
  <c r="BQ58" i="16"/>
  <c r="BQ60" i="16" s="1"/>
  <c r="BQ61" i="16"/>
  <c r="BQ62" i="16" s="1"/>
  <c r="BQ63" i="16" s="1"/>
  <c r="BQ50" i="16"/>
  <c r="BQ48" i="16" s="1"/>
  <c r="BQ45" i="16" s="1"/>
  <c r="BQ75" i="16"/>
  <c r="BQ74" i="16" s="1"/>
  <c r="BQ49" i="16"/>
  <c r="BQ65" i="16"/>
  <c r="BP46" i="16"/>
  <c r="BP47" i="16" s="1"/>
  <c r="BP42" i="16"/>
  <c r="BP41" i="16"/>
  <c r="BP32" i="16" s="1"/>
  <c r="DD146" i="16"/>
  <c r="DD147" i="16"/>
  <c r="CL199" i="16"/>
  <c r="CL233" i="16" s="1"/>
  <c r="CL234" i="16" s="1"/>
  <c r="CL194" i="16"/>
  <c r="CL206" i="16"/>
  <c r="CL235" i="16"/>
  <c r="CL196" i="16"/>
  <c r="CL201" i="16" s="1"/>
  <c r="CL187" i="16"/>
  <c r="CL185" i="16" s="1"/>
  <c r="CL186" i="16"/>
  <c r="AM193" i="16"/>
  <c r="AM195" i="16" s="1"/>
  <c r="AM189" i="16"/>
  <c r="AM188" i="16"/>
  <c r="CR146" i="16"/>
  <c r="CR147" i="16"/>
  <c r="CO147" i="16"/>
  <c r="CO146" i="16"/>
  <c r="CR176" i="16"/>
  <c r="CR241" i="16"/>
  <c r="CO176" i="16"/>
  <c r="CO241" i="16"/>
  <c r="BU183" i="16"/>
  <c r="BU191" i="16"/>
  <c r="BN147" i="16"/>
  <c r="BN146" i="16"/>
  <c r="BN177" i="16"/>
  <c r="BN169" i="16"/>
  <c r="BN172" i="16"/>
  <c r="BR146" i="16"/>
  <c r="BR147" i="16"/>
  <c r="CR177" i="16"/>
  <c r="CR172" i="16"/>
  <c r="CR169" i="16"/>
  <c r="CO169" i="16"/>
  <c r="CO172" i="16"/>
  <c r="CO177" i="16"/>
  <c r="BR172" i="16"/>
  <c r="BR177" i="16"/>
  <c r="BR169" i="16"/>
  <c r="CZ180" i="16"/>
  <c r="CZ191" i="16" s="1"/>
  <c r="CZ173" i="16"/>
  <c r="CZ237" i="16"/>
  <c r="CZ238" i="16" s="1"/>
  <c r="CZ179" i="16"/>
  <c r="CZ175" i="16"/>
  <c r="DA194" i="16"/>
  <c r="DA235" i="16"/>
  <c r="DA236" i="16" s="1"/>
  <c r="DA199" i="16"/>
  <c r="DA233" i="16" s="1"/>
  <c r="DA234" i="16" s="1"/>
  <c r="DA196" i="16"/>
  <c r="DA201" i="16" s="1"/>
  <c r="CF189" i="16"/>
  <c r="CF184" i="16"/>
  <c r="CF195" i="16"/>
  <c r="CF193" i="16"/>
  <c r="CF190" i="16"/>
  <c r="CF188" i="16"/>
  <c r="CD243" i="16"/>
  <c r="CF243" i="16" s="1"/>
  <c r="CC207" i="16"/>
  <c r="CC201" i="16"/>
  <c r="DA187" i="16"/>
  <c r="DA185" i="16" s="1"/>
  <c r="DA186" i="16"/>
  <c r="DF206" i="16"/>
  <c r="DF196" i="16"/>
  <c r="DF199" i="16"/>
  <c r="DF194" i="16"/>
  <c r="BC172" i="16"/>
  <c r="BC177" i="16"/>
  <c r="BC169" i="16"/>
  <c r="CP167" i="16"/>
  <c r="CP155" i="16"/>
  <c r="CP170" i="16"/>
  <c r="CP149" i="16"/>
  <c r="CP148" i="16" s="1"/>
  <c r="G23" i="15"/>
  <c r="G21" i="15" s="1"/>
  <c r="G86" i="15"/>
  <c r="G87" i="15" s="1"/>
  <c r="DI187" i="16"/>
  <c r="DI185" i="16" s="1"/>
  <c r="DI186" i="16"/>
  <c r="BP189" i="16"/>
  <c r="BP184" i="16"/>
  <c r="BP195" i="16"/>
  <c r="BP188" i="16"/>
  <c r="BP193" i="16"/>
  <c r="DH194" i="16"/>
  <c r="DH199" i="16"/>
  <c r="DH196" i="16"/>
  <c r="DH201" i="16" s="1"/>
  <c r="CT155" i="16"/>
  <c r="CT167" i="16"/>
  <c r="CT170" i="16"/>
  <c r="CT149" i="16"/>
  <c r="CT148" i="16" s="1"/>
  <c r="BC242" i="16"/>
  <c r="BS241" i="16"/>
  <c r="BU241" i="16" s="1"/>
  <c r="BT241" i="16"/>
  <c r="Y35" i="15"/>
  <c r="Y33" i="15" s="1"/>
  <c r="Y90" i="15"/>
  <c r="Y91" i="15" s="1"/>
  <c r="Y37" i="15"/>
  <c r="CA244" i="16"/>
  <c r="BZ244" i="16"/>
  <c r="R30" i="15"/>
  <c r="R32" i="15"/>
  <c r="R88" i="15"/>
  <c r="R89" i="15" s="1"/>
  <c r="BV186" i="16"/>
  <c r="BV187" i="16"/>
  <c r="BV185" i="16" s="1"/>
  <c r="AK193" i="16"/>
  <c r="AK189" i="16"/>
  <c r="AK188" i="16"/>
  <c r="DK201" i="16"/>
  <c r="DK205" i="16"/>
  <c r="CD201" i="16"/>
  <c r="CD205" i="16"/>
  <c r="CD207" i="16"/>
  <c r="CN179" i="16"/>
  <c r="CN173" i="16"/>
  <c r="CN237" i="16"/>
  <c r="CN175" i="16"/>
  <c r="CN180" i="16"/>
  <c r="CN191" i="16" s="1"/>
  <c r="CG146" i="16"/>
  <c r="CG147" i="16"/>
  <c r="CX100" i="16"/>
  <c r="CX102" i="16" s="1"/>
  <c r="CX103" i="16" s="1"/>
  <c r="CX105" i="16"/>
  <c r="CX104" i="16" s="1"/>
  <c r="BY196" i="16"/>
  <c r="BY194" i="16"/>
  <c r="E38" i="15"/>
  <c r="E100" i="15"/>
  <c r="E101" i="15" s="1"/>
  <c r="S28" i="15"/>
  <c r="S26" i="15"/>
  <c r="S29" i="15"/>
  <c r="S27" i="15" s="1"/>
  <c r="BO183" i="16"/>
  <c r="BO191" i="16"/>
  <c r="AB29" i="15"/>
  <c r="AB27" i="15" s="1"/>
  <c r="AB28" i="15"/>
  <c r="AB26" i="15"/>
  <c r="AB24" i="15" s="1"/>
  <c r="AB23" i="15" s="1"/>
  <c r="AB21" i="15" s="1"/>
  <c r="DB169" i="16"/>
  <c r="DB177" i="16"/>
  <c r="DB172" i="16"/>
  <c r="T32" i="15"/>
  <c r="T30" i="15"/>
  <c r="T88" i="15"/>
  <c r="T89" i="15" s="1"/>
  <c r="BD180" i="16"/>
  <c r="BD237" i="16"/>
  <c r="BD173" i="16"/>
  <c r="BD179" i="16"/>
  <c r="BD175" i="16"/>
  <c r="AC26" i="15"/>
  <c r="AC24" i="15" s="1"/>
  <c r="AC23" i="15" s="1"/>
  <c r="AC21" i="15" s="1"/>
  <c r="AC28" i="15"/>
  <c r="AC29" i="15"/>
  <c r="AC27" i="15" s="1"/>
  <c r="DN24" i="16"/>
  <c r="DN29" i="16"/>
  <c r="CY176" i="16"/>
  <c r="CY241" i="16"/>
  <c r="CY242" i="16" s="1"/>
  <c r="CM241" i="16"/>
  <c r="CM176" i="16"/>
  <c r="CG177" i="16"/>
  <c r="CG169" i="16"/>
  <c r="CG172" i="16"/>
  <c r="AM30" i="15"/>
  <c r="AM32" i="15"/>
  <c r="AM88" i="15"/>
  <c r="AM89" i="15" s="1"/>
  <c r="O32" i="15"/>
  <c r="O30" i="15"/>
  <c r="O88" i="15"/>
  <c r="O89" i="15" s="1"/>
  <c r="N31" i="15"/>
  <c r="N34" i="15"/>
  <c r="DB105" i="16"/>
  <c r="DB104" i="16" s="1"/>
  <c r="DB100" i="16"/>
  <c r="DB102" i="16" s="1"/>
  <c r="DB103" i="16" s="1"/>
  <c r="DH187" i="16"/>
  <c r="DH185" i="16" s="1"/>
  <c r="DH186" i="16"/>
  <c r="AQ29" i="15"/>
  <c r="AQ27" i="15" s="1"/>
  <c r="AQ26" i="15"/>
  <c r="AQ24" i="15" s="1"/>
  <c r="AQ23" i="15" s="1"/>
  <c r="AQ21" i="15" s="1"/>
  <c r="AQ28" i="15"/>
  <c r="Z37" i="15"/>
  <c r="Z90" i="15"/>
  <c r="Z91" i="15" s="1"/>
  <c r="Z35" i="15"/>
  <c r="Z33" i="15" s="1"/>
  <c r="K32" i="15"/>
  <c r="K88" i="15"/>
  <c r="K89" i="15" s="1"/>
  <c r="K30" i="15"/>
  <c r="CZ105" i="16"/>
  <c r="CZ104" i="16" s="1"/>
  <c r="CZ100" i="16"/>
  <c r="CZ102" i="16" s="1"/>
  <c r="CZ103" i="16" s="1"/>
  <c r="Q35" i="15"/>
  <c r="Q33" i="15" s="1"/>
  <c r="Q37" i="15"/>
  <c r="Q90" i="15"/>
  <c r="Q91" i="15" s="1"/>
  <c r="CQ24" i="16"/>
  <c r="CQ29" i="16"/>
  <c r="DN6" i="16"/>
  <c r="DN7" i="16" s="1"/>
  <c r="CX7" i="16"/>
  <c r="CI30" i="16"/>
  <c r="CI6" i="16"/>
  <c r="CI7" i="16" s="1"/>
  <c r="CI101" i="16"/>
  <c r="CI28" i="16"/>
  <c r="CI100" i="16"/>
  <c r="CI106" i="16"/>
  <c r="BV206" i="16"/>
  <c r="BV196" i="16"/>
  <c r="BV194" i="16"/>
  <c r="CG105" i="16"/>
  <c r="CG104" i="16" s="1"/>
  <c r="CG100" i="16"/>
  <c r="CG102" i="16" s="1"/>
  <c r="CG103" i="16" s="1"/>
  <c r="DB146" i="16"/>
  <c r="DB147" i="16"/>
  <c r="C34" i="15"/>
  <c r="C31" i="15"/>
  <c r="AR189" i="16"/>
  <c r="AR193" i="16"/>
  <c r="AR195" i="16" s="1"/>
  <c r="AR188" i="16"/>
  <c r="CY172" i="16"/>
  <c r="CY169" i="16"/>
  <c r="CY177" i="16"/>
  <c r="DI196" i="16"/>
  <c r="DI199" i="16"/>
  <c r="DI194" i="16"/>
  <c r="DI206" i="16"/>
  <c r="CM146" i="16"/>
  <c r="CM147" i="16"/>
  <c r="AF29" i="15"/>
  <c r="AF27" i="15" s="1"/>
  <c r="AF28" i="15"/>
  <c r="AF26" i="15"/>
  <c r="CB187" i="16"/>
  <c r="CB185" i="16" s="1"/>
  <c r="CB186" i="16"/>
  <c r="CB206" i="16"/>
  <c r="CB194" i="16"/>
  <c r="CB196" i="16"/>
  <c r="BX239" i="16"/>
  <c r="AA13" i="15"/>
  <c r="AA16" i="15"/>
  <c r="AA15" i="15" s="1"/>
  <c r="AA20" i="15"/>
  <c r="AA19" i="15" s="1"/>
  <c r="AA18" i="15" s="1"/>
  <c r="AA17" i="15" s="1"/>
  <c r="L31" i="15"/>
  <c r="L34" i="15"/>
  <c r="CP143" i="16"/>
  <c r="CP144" i="16"/>
  <c r="CP142" i="16" s="1"/>
  <c r="DG193" i="16"/>
  <c r="DG189" i="16"/>
  <c r="DG190" i="16"/>
  <c r="DG188" i="16"/>
  <c r="DG195" i="16"/>
  <c r="DG184" i="16"/>
  <c r="CJ173" i="16"/>
  <c r="CJ237" i="16"/>
  <c r="CJ175" i="16"/>
  <c r="CJ179" i="16"/>
  <c r="CJ180" i="16"/>
  <c r="H30" i="15"/>
  <c r="H32" i="15"/>
  <c r="H88" i="15"/>
  <c r="H89" i="15" s="1"/>
  <c r="AE28" i="15"/>
  <c r="AE29" i="15"/>
  <c r="AE27" i="15" s="1"/>
  <c r="AE26" i="15"/>
  <c r="J32" i="15"/>
  <c r="J88" i="15"/>
  <c r="J89" i="15" s="1"/>
  <c r="J30" i="15"/>
  <c r="M34" i="15"/>
  <c r="M31" i="15"/>
  <c r="W14" i="15"/>
  <c r="W12" i="15"/>
  <c r="V12" i="15"/>
  <c r="V14" i="15"/>
  <c r="CT143" i="16"/>
  <c r="CT144" i="16"/>
  <c r="CT142" i="16" s="1"/>
  <c r="X31" i="15"/>
  <c r="X34" i="15"/>
  <c r="AH213" i="16"/>
  <c r="AH217" i="16"/>
  <c r="AH23" i="16" s="1"/>
  <c r="AH214" i="16"/>
  <c r="AH210" i="16" s="1"/>
  <c r="AH211" i="16" s="1"/>
  <c r="AH216" i="16"/>
  <c r="CE243" i="16"/>
  <c r="BW239" i="16"/>
  <c r="CW105" i="16"/>
  <c r="CW104" i="16" s="1"/>
  <c r="CW100" i="16"/>
  <c r="CW102" i="16" s="1"/>
  <c r="CW103" i="16" s="1"/>
  <c r="CZ29" i="16"/>
  <c r="CZ24" i="16"/>
  <c r="DF186" i="16"/>
  <c r="DF187" i="16"/>
  <c r="DF185" i="16" s="1"/>
  <c r="CX29" i="16"/>
  <c r="CX24" i="16"/>
  <c r="BY186" i="16"/>
  <c r="BY187" i="16"/>
  <c r="BY185" i="16" s="1"/>
  <c r="CI37" i="16"/>
  <c r="CI36" i="16"/>
  <c r="CI38" i="16" s="1"/>
  <c r="BO238" i="16"/>
  <c r="DM24" i="16"/>
  <c r="DM29" i="16"/>
  <c r="AG189" i="16"/>
  <c r="AG193" i="16"/>
  <c r="AG195" i="16" s="1"/>
  <c r="AG188" i="16"/>
  <c r="DF24" i="16"/>
  <c r="DF29" i="16"/>
  <c r="DD105" i="16"/>
  <c r="DD104" i="16" s="1"/>
  <c r="DD100" i="16"/>
  <c r="DD102" i="16" s="1"/>
  <c r="DD103" i="16" s="1"/>
  <c r="CG29" i="16"/>
  <c r="CG24" i="16"/>
  <c r="AN88" i="15"/>
  <c r="AN89" i="15" s="1"/>
  <c r="AN32" i="15"/>
  <c r="AN30" i="15"/>
  <c r="DL24" i="16"/>
  <c r="DL29" i="16"/>
  <c r="I26" i="15"/>
  <c r="I23" i="15" s="1"/>
  <c r="I21" i="15" s="1"/>
  <c r="I29" i="15"/>
  <c r="I27" i="15" s="1"/>
  <c r="I28" i="15"/>
  <c r="DB241" i="16"/>
  <c r="DB176" i="16"/>
  <c r="BZ191" i="16"/>
  <c r="BZ183" i="16"/>
  <c r="BW183" i="16"/>
  <c r="BW191" i="16"/>
  <c r="AL193" i="16"/>
  <c r="AL195" i="16" s="1"/>
  <c r="AL189" i="16"/>
  <c r="AL188" i="16"/>
  <c r="DN175" i="16"/>
  <c r="DN180" i="16"/>
  <c r="DN191" i="16" s="1"/>
  <c r="DN179" i="16"/>
  <c r="DN173" i="16"/>
  <c r="AR26" i="15"/>
  <c r="AR24" i="15" s="1"/>
  <c r="AR23" i="15" s="1"/>
  <c r="AR21" i="15" s="1"/>
  <c r="AR29" i="15"/>
  <c r="AR27" i="15" s="1"/>
  <c r="AR28" i="15"/>
  <c r="AN237" i="16"/>
  <c r="AN238" i="16" s="1"/>
  <c r="AN184" i="16"/>
  <c r="AN197" i="16"/>
  <c r="AN215" i="16" s="1"/>
  <c r="BW240" i="16"/>
  <c r="BV240" i="16"/>
  <c r="F30" i="15"/>
  <c r="F32" i="15"/>
  <c r="F88" i="15"/>
  <c r="F89" i="15" s="1"/>
  <c r="P31" i="15"/>
  <c r="P34" i="15"/>
  <c r="CY146" i="16"/>
  <c r="CY147" i="16"/>
  <c r="CM172" i="16"/>
  <c r="CM169" i="16"/>
  <c r="CM177" i="16"/>
  <c r="CG241" i="16"/>
  <c r="CG176" i="16"/>
  <c r="CI195" i="16"/>
  <c r="CI188" i="16"/>
  <c r="CI184" i="16"/>
  <c r="CI190" i="16"/>
  <c r="CI193" i="16"/>
  <c r="CI189" i="16"/>
  <c r="DM190" i="16"/>
  <c r="DM189" i="16"/>
  <c r="DM184" i="16"/>
  <c r="DM193" i="16"/>
  <c r="DM195" i="16"/>
  <c r="DM188" i="16"/>
  <c r="DB29" i="16"/>
  <c r="DB24" i="16"/>
  <c r="U14" i="15"/>
  <c r="U12" i="15"/>
  <c r="CW24" i="16"/>
  <c r="CW29" i="16"/>
  <c r="D35" i="15"/>
  <c r="D33" i="15" s="1"/>
  <c r="D37" i="15"/>
  <c r="D90" i="15"/>
  <c r="D91" i="15" s="1"/>
  <c r="DO24" i="16"/>
  <c r="DO29" i="16"/>
  <c r="CH195" i="16" l="1"/>
  <c r="CH188" i="16"/>
  <c r="CH190" i="16"/>
  <c r="CH193" i="16"/>
  <c r="CH189" i="16"/>
  <c r="CK180" i="16"/>
  <c r="CK237" i="16"/>
  <c r="CK179" i="16"/>
  <c r="CK175" i="16"/>
  <c r="CK173" i="16"/>
  <c r="CA183" i="16"/>
  <c r="CA191" i="16"/>
  <c r="CV29" i="16"/>
  <c r="CV24" i="16"/>
  <c r="CV105" i="16"/>
  <c r="CV104" i="16" s="1"/>
  <c r="CV100" i="16"/>
  <c r="CV102" i="16" s="1"/>
  <c r="CV103" i="16" s="1"/>
  <c r="BT184" i="16"/>
  <c r="BT193" i="16"/>
  <c r="BT189" i="16"/>
  <c r="BT188" i="16"/>
  <c r="BT190" i="16"/>
  <c r="BT195" i="16"/>
  <c r="CS176" i="16"/>
  <c r="CS241" i="16"/>
  <c r="CS242" i="16" s="1"/>
  <c r="CS169" i="16"/>
  <c r="CS177" i="16"/>
  <c r="CS172" i="16"/>
  <c r="CS146" i="16"/>
  <c r="CS147" i="16"/>
  <c r="AD32" i="15"/>
  <c r="AI29" i="15"/>
  <c r="AI26" i="15"/>
  <c r="AI28" i="15"/>
  <c r="AJ28" i="15" s="1"/>
  <c r="AD28" i="15"/>
  <c r="AD26" i="15"/>
  <c r="AD24" i="15" s="1"/>
  <c r="AD23" i="15" s="1"/>
  <c r="AD21" i="15" s="1"/>
  <c r="AD29" i="15"/>
  <c r="AD27" i="15" s="1"/>
  <c r="DO187" i="16"/>
  <c r="DO185" i="16" s="1"/>
  <c r="DO186" i="16"/>
  <c r="DO196" i="16"/>
  <c r="DO201" i="16" s="1"/>
  <c r="DO199" i="16"/>
  <c r="DO194" i="16"/>
  <c r="CW175" i="16"/>
  <c r="CW173" i="16"/>
  <c r="CW180" i="16"/>
  <c r="CW191" i="16" s="1"/>
  <c r="CW237" i="16"/>
  <c r="CW238" i="16" s="1"/>
  <c r="CW179" i="16"/>
  <c r="BO37" i="16"/>
  <c r="BO36" i="16"/>
  <c r="BO38" i="16" s="1"/>
  <c r="CV176" i="16"/>
  <c r="CV241" i="16"/>
  <c r="CV242" i="16" s="1"/>
  <c r="BQ42" i="16"/>
  <c r="BQ41" i="16"/>
  <c r="BQ32" i="16" s="1"/>
  <c r="BQ46" i="16"/>
  <c r="BQ47" i="16" s="1"/>
  <c r="BR71" i="16"/>
  <c r="BS57" i="16"/>
  <c r="BR58" i="16"/>
  <c r="BR64" i="16" s="1"/>
  <c r="BR66" i="16" s="1"/>
  <c r="BR87" i="16" s="1"/>
  <c r="BR55" i="16"/>
  <c r="BR50" i="16"/>
  <c r="BR48" i="16" s="1"/>
  <c r="BR45" i="16" s="1"/>
  <c r="BR49" i="16"/>
  <c r="BR54" i="16"/>
  <c r="BR61" i="16"/>
  <c r="BR62" i="16" s="1"/>
  <c r="BR63" i="16" s="1"/>
  <c r="CD56" i="16"/>
  <c r="BR75" i="16"/>
  <c r="BR74" i="16" s="1"/>
  <c r="BR65" i="16"/>
  <c r="CV198" i="16"/>
  <c r="CV200" i="16" s="1"/>
  <c r="CV172" i="16"/>
  <c r="CV177" i="16"/>
  <c r="CV169" i="16"/>
  <c r="BO24" i="16"/>
  <c r="BO30" i="16"/>
  <c r="BM179" i="16"/>
  <c r="BM175" i="16"/>
  <c r="BM237" i="16"/>
  <c r="BM238" i="16" s="1"/>
  <c r="BM173" i="16"/>
  <c r="BM180" i="16"/>
  <c r="CV147" i="16"/>
  <c r="CV146" i="16"/>
  <c r="BB237" i="16"/>
  <c r="BB238" i="16" s="1"/>
  <c r="BB180" i="16"/>
  <c r="BB191" i="16" s="1"/>
  <c r="BB179" i="16"/>
  <c r="BB173" i="16"/>
  <c r="BB175" i="16"/>
  <c r="BQ179" i="16"/>
  <c r="BQ180" i="16"/>
  <c r="BQ173" i="16"/>
  <c r="BQ237" i="16"/>
  <c r="BQ238" i="16" s="1"/>
  <c r="BQ175" i="16"/>
  <c r="BP39" i="16"/>
  <c r="BP34" i="16"/>
  <c r="BP35" i="16"/>
  <c r="BP31" i="16"/>
  <c r="DD175" i="16"/>
  <c r="DD180" i="16"/>
  <c r="DD191" i="16" s="1"/>
  <c r="DD179" i="16"/>
  <c r="DD173" i="16"/>
  <c r="AM197" i="16"/>
  <c r="AM184" i="16"/>
  <c r="AM237" i="16"/>
  <c r="AM238" i="16" s="1"/>
  <c r="AM186" i="16"/>
  <c r="AM187" i="16"/>
  <c r="AM185" i="16" s="1"/>
  <c r="CR237" i="16"/>
  <c r="CR179" i="16"/>
  <c r="CR173" i="16"/>
  <c r="CR180" i="16"/>
  <c r="CR191" i="16" s="1"/>
  <c r="CR175" i="16"/>
  <c r="BR179" i="16"/>
  <c r="BR196" i="16"/>
  <c r="BR180" i="16"/>
  <c r="BR175" i="16"/>
  <c r="BR237" i="16"/>
  <c r="BR238" i="16" s="1"/>
  <c r="BR173" i="16"/>
  <c r="BU188" i="16"/>
  <c r="BU195" i="16"/>
  <c r="BU190" i="16"/>
  <c r="BU193" i="16"/>
  <c r="BU184" i="16"/>
  <c r="BU189" i="16"/>
  <c r="CO237" i="16"/>
  <c r="CO180" i="16"/>
  <c r="CO191" i="16" s="1"/>
  <c r="CO179" i="16"/>
  <c r="CO175" i="16"/>
  <c r="CO173" i="16"/>
  <c r="BN173" i="16"/>
  <c r="BN180" i="16"/>
  <c r="BN237" i="16"/>
  <c r="BN238" i="16" s="1"/>
  <c r="BN179" i="16"/>
  <c r="BN175" i="16"/>
  <c r="CZ184" i="16"/>
  <c r="CZ195" i="16"/>
  <c r="CZ189" i="16"/>
  <c r="CZ190" i="16"/>
  <c r="CZ188" i="16"/>
  <c r="CZ193" i="16"/>
  <c r="CF196" i="16"/>
  <c r="CF194" i="16"/>
  <c r="CF206" i="16"/>
  <c r="CF186" i="16"/>
  <c r="CF187" i="16"/>
  <c r="CF185" i="16" s="1"/>
  <c r="DM199" i="16"/>
  <c r="DM196" i="16"/>
  <c r="DM206" i="16"/>
  <c r="DM194" i="16"/>
  <c r="AN29" i="15"/>
  <c r="AN27" i="15" s="1"/>
  <c r="AN28" i="15"/>
  <c r="AN26" i="15"/>
  <c r="AA14" i="15"/>
  <c r="AA12" i="15"/>
  <c r="AR186" i="16"/>
  <c r="AR187" i="16"/>
  <c r="AR185" i="16" s="1"/>
  <c r="BD183" i="16"/>
  <c r="BD191" i="16"/>
  <c r="CT177" i="16"/>
  <c r="CT172" i="16"/>
  <c r="CT169" i="16"/>
  <c r="BP186" i="16"/>
  <c r="BP187" i="16"/>
  <c r="BP185" i="16" s="1"/>
  <c r="CP169" i="16"/>
  <c r="CP177" i="16"/>
  <c r="CP198" i="16"/>
  <c r="CP200" i="16" s="1"/>
  <c r="CP172" i="16"/>
  <c r="BC175" i="16"/>
  <c r="BC214" i="16"/>
  <c r="BC180" i="16"/>
  <c r="BC237" i="16"/>
  <c r="BC173" i="16"/>
  <c r="BC179" i="16"/>
  <c r="D31" i="15"/>
  <c r="D34" i="15"/>
  <c r="F26" i="15"/>
  <c r="F23" i="15" s="1"/>
  <c r="F21" i="15" s="1"/>
  <c r="F28" i="15"/>
  <c r="F29" i="15"/>
  <c r="F27" i="15" s="1"/>
  <c r="AE24" i="15"/>
  <c r="AE23" i="15" s="1"/>
  <c r="AE21" i="15" s="1"/>
  <c r="AE86" i="15"/>
  <c r="AE87" i="15" s="1"/>
  <c r="L30" i="15"/>
  <c r="L88" i="15"/>
  <c r="L89" i="15" s="1"/>
  <c r="L32" i="15"/>
  <c r="DI201" i="16"/>
  <c r="DI205" i="16"/>
  <c r="CY173" i="16"/>
  <c r="CY237" i="16"/>
  <c r="CY238" i="16" s="1"/>
  <c r="CY179" i="16"/>
  <c r="CY180" i="16"/>
  <c r="CY191" i="16" s="1"/>
  <c r="CY175" i="16"/>
  <c r="E37" i="15"/>
  <c r="E90" i="15"/>
  <c r="E91" i="15" s="1"/>
  <c r="E35" i="15"/>
  <c r="E33" i="15" s="1"/>
  <c r="BY201" i="16"/>
  <c r="BY205" i="16"/>
  <c r="Y31" i="15"/>
  <c r="Y34" i="15"/>
  <c r="CT176" i="16"/>
  <c r="CT241" i="16"/>
  <c r="CT242" i="16" s="1"/>
  <c r="BP201" i="16"/>
  <c r="BP194" i="16"/>
  <c r="BP206" i="16"/>
  <c r="BP235" i="16"/>
  <c r="BP236" i="16" s="1"/>
  <c r="CI199" i="16"/>
  <c r="CI233" i="16" s="1"/>
  <c r="CI234" i="16" s="1"/>
  <c r="CI196" i="16"/>
  <c r="CI201" i="16" s="1"/>
  <c r="CI235" i="16"/>
  <c r="CI206" i="16"/>
  <c r="CI194" i="16"/>
  <c r="CM179" i="16"/>
  <c r="CM180" i="16"/>
  <c r="CM191" i="16" s="1"/>
  <c r="CM173" i="16"/>
  <c r="CM237" i="16"/>
  <c r="CM175" i="16"/>
  <c r="BY240" i="16"/>
  <c r="AN214" i="16"/>
  <c r="AN210" i="16" s="1"/>
  <c r="AN211" i="16" s="1"/>
  <c r="AN216" i="16"/>
  <c r="AN213" i="16"/>
  <c r="AN217" i="16"/>
  <c r="AN220" i="16" s="1"/>
  <c r="DN189" i="16"/>
  <c r="DN184" i="16"/>
  <c r="DN190" i="16"/>
  <c r="DN188" i="16"/>
  <c r="DN195" i="16"/>
  <c r="DN193" i="16"/>
  <c r="AL187" i="16"/>
  <c r="AL185" i="16" s="1"/>
  <c r="AL186" i="16"/>
  <c r="DB242" i="16"/>
  <c r="AG237" i="16"/>
  <c r="AG238" i="16" s="1"/>
  <c r="AG197" i="16"/>
  <c r="AG215" i="16" s="1"/>
  <c r="AG184" i="16"/>
  <c r="BY239" i="16"/>
  <c r="CA239" i="16" s="1"/>
  <c r="M30" i="15"/>
  <c r="M88" i="15"/>
  <c r="M89" i="15" s="1"/>
  <c r="M32" i="15"/>
  <c r="H29" i="15"/>
  <c r="H27" i="15" s="1"/>
  <c r="H26" i="15"/>
  <c r="H28" i="15"/>
  <c r="CJ191" i="16"/>
  <c r="CJ183" i="16"/>
  <c r="BZ239" i="16"/>
  <c r="CB201" i="16"/>
  <c r="CB207" i="16"/>
  <c r="C32" i="15"/>
  <c r="C30" i="15"/>
  <c r="C88" i="15"/>
  <c r="C89" i="15" s="1"/>
  <c r="Z31" i="15"/>
  <c r="Z34" i="15"/>
  <c r="AQ20" i="15"/>
  <c r="AQ19" i="15" s="1"/>
  <c r="AQ18" i="15" s="1"/>
  <c r="AQ17" i="15" s="1"/>
  <c r="AQ13" i="15"/>
  <c r="AQ16" i="15"/>
  <c r="AQ15" i="15" s="1"/>
  <c r="CH186" i="16"/>
  <c r="CH187" i="16"/>
  <c r="CH185" i="16" s="1"/>
  <c r="CC244" i="16"/>
  <c r="O28" i="15"/>
  <c r="O26" i="15"/>
  <c r="O24" i="15" s="1"/>
  <c r="O23" i="15" s="1"/>
  <c r="O21" i="15" s="1"/>
  <c r="O29" i="15"/>
  <c r="O27" i="15" s="1"/>
  <c r="CG173" i="16"/>
  <c r="CG180" i="16"/>
  <c r="CG191" i="16" s="1"/>
  <c r="CG179" i="16"/>
  <c r="CG237" i="16"/>
  <c r="CG175" i="16"/>
  <c r="T29" i="15"/>
  <c r="T27" i="15" s="1"/>
  <c r="T26" i="15"/>
  <c r="T28" i="15"/>
  <c r="CB244" i="16"/>
  <c r="S24" i="15"/>
  <c r="S23" i="15" s="1"/>
  <c r="S21" i="15" s="1"/>
  <c r="S86" i="15"/>
  <c r="S87" i="15" s="1"/>
  <c r="CN184" i="16"/>
  <c r="CN193" i="16"/>
  <c r="CN188" i="16"/>
  <c r="CN195" i="16"/>
  <c r="CN190" i="16"/>
  <c r="CN189" i="16"/>
  <c r="DK208" i="16"/>
  <c r="DK209" i="16" s="1"/>
  <c r="DK204" i="16"/>
  <c r="DK203" i="16" s="1"/>
  <c r="CP241" i="16"/>
  <c r="CP176" i="16"/>
  <c r="P88" i="15"/>
  <c r="P89" i="15" s="1"/>
  <c r="P30" i="15"/>
  <c r="P32" i="15"/>
  <c r="AL184" i="16"/>
  <c r="AL237" i="16"/>
  <c r="AL238" i="16" s="1"/>
  <c r="AL197" i="16"/>
  <c r="AL215" i="16" s="1"/>
  <c r="BZ184" i="16"/>
  <c r="BZ190" i="16"/>
  <c r="BZ193" i="16"/>
  <c r="BZ195" i="16"/>
  <c r="BZ189" i="16"/>
  <c r="BZ188" i="16"/>
  <c r="J28" i="15"/>
  <c r="J29" i="15"/>
  <c r="J27" i="15" s="1"/>
  <c r="J26" i="15"/>
  <c r="DG206" i="16"/>
  <c r="DG194" i="16"/>
  <c r="DG199" i="16"/>
  <c r="DG196" i="16"/>
  <c r="Q31" i="15"/>
  <c r="Q34" i="15"/>
  <c r="N32" i="15"/>
  <c r="N30" i="15"/>
  <c r="N88" i="15"/>
  <c r="N89" i="15" s="1"/>
  <c r="DB173" i="16"/>
  <c r="DB237" i="16"/>
  <c r="DB179" i="16"/>
  <c r="DB175" i="16"/>
  <c r="DB180" i="16"/>
  <c r="DB191" i="16" s="1"/>
  <c r="CD208" i="16"/>
  <c r="CD209" i="16" s="1"/>
  <c r="CD204" i="16"/>
  <c r="CD203" i="16" s="1"/>
  <c r="R29" i="15"/>
  <c r="R27" i="15" s="1"/>
  <c r="R26" i="15"/>
  <c r="R24" i="15" s="1"/>
  <c r="R23" i="15" s="1"/>
  <c r="R21" i="15" s="1"/>
  <c r="R28" i="15"/>
  <c r="DF205" i="16"/>
  <c r="DF201" i="16"/>
  <c r="CI187" i="16"/>
  <c r="CI185" i="16" s="1"/>
  <c r="CI186" i="16"/>
  <c r="BW190" i="16"/>
  <c r="BW188" i="16"/>
  <c r="BW184" i="16"/>
  <c r="BW195" i="16"/>
  <c r="BW189" i="16"/>
  <c r="BW193" i="16"/>
  <c r="I20" i="15"/>
  <c r="I19" i="15" s="1"/>
  <c r="I18" i="15" s="1"/>
  <c r="I17" i="15" s="1"/>
  <c r="I16" i="15"/>
  <c r="I15" i="15" s="1"/>
  <c r="I13" i="15"/>
  <c r="AG186" i="16"/>
  <c r="AG187" i="16"/>
  <c r="AG185" i="16" s="1"/>
  <c r="DG186" i="16"/>
  <c r="DG187" i="16"/>
  <c r="DG185" i="16" s="1"/>
  <c r="AR237" i="16"/>
  <c r="AR238" i="16" s="1"/>
  <c r="AR197" i="16"/>
  <c r="AR184" i="16"/>
  <c r="CI24" i="16"/>
  <c r="CI29" i="16"/>
  <c r="AC20" i="15"/>
  <c r="AC19" i="15" s="1"/>
  <c r="AC18" i="15" s="1"/>
  <c r="AC17" i="15" s="1"/>
  <c r="AC16" i="15"/>
  <c r="AC15" i="15" s="1"/>
  <c r="AC13" i="15"/>
  <c r="AK186" i="16"/>
  <c r="AK187" i="16"/>
  <c r="AK185" i="16" s="1"/>
  <c r="BW241" i="16"/>
  <c r="BV241" i="16"/>
  <c r="DM186" i="16"/>
  <c r="DM187" i="16"/>
  <c r="DM185" i="16" s="1"/>
  <c r="BX240" i="16"/>
  <c r="AR13" i="15"/>
  <c r="AR20" i="15"/>
  <c r="AR19" i="15" s="1"/>
  <c r="AR18" i="15" s="1"/>
  <c r="AR17" i="15" s="1"/>
  <c r="AR16" i="15"/>
  <c r="AR15" i="15" s="1"/>
  <c r="X88" i="15"/>
  <c r="X89" i="15" s="1"/>
  <c r="X30" i="15"/>
  <c r="X32" i="15"/>
  <c r="AF24" i="15"/>
  <c r="AF23" i="15" s="1"/>
  <c r="AF21" i="15" s="1"/>
  <c r="AF86" i="15"/>
  <c r="AF87" i="15" s="1"/>
  <c r="BV207" i="16"/>
  <c r="BV201" i="16"/>
  <c r="K28" i="15"/>
  <c r="K29" i="15"/>
  <c r="K27" i="15" s="1"/>
  <c r="K26" i="15"/>
  <c r="CH206" i="16"/>
  <c r="CH199" i="16"/>
  <c r="CH233" i="16" s="1"/>
  <c r="CH234" i="16" s="1"/>
  <c r="CH194" i="16"/>
  <c r="CH196" i="16"/>
  <c r="CH235" i="16"/>
  <c r="AM26" i="15"/>
  <c r="AM28" i="15"/>
  <c r="AM29" i="15"/>
  <c r="AM27" i="15" s="1"/>
  <c r="BD238" i="16"/>
  <c r="AB16" i="15"/>
  <c r="AB15" i="15" s="1"/>
  <c r="AB20" i="15"/>
  <c r="AB19" i="15" s="1"/>
  <c r="AB18" i="15" s="1"/>
  <c r="AB17" i="15" s="1"/>
  <c r="AB13" i="15"/>
  <c r="BO188" i="16"/>
  <c r="BO193" i="16"/>
  <c r="BO189" i="16"/>
  <c r="BO184" i="16"/>
  <c r="BO195" i="16"/>
  <c r="AK195" i="16"/>
  <c r="AK212" i="16"/>
  <c r="BT242" i="16"/>
  <c r="BS242" i="16"/>
  <c r="BU242" i="16" s="1"/>
  <c r="CT147" i="16"/>
  <c r="CT146" i="16"/>
  <c r="G16" i="15"/>
  <c r="G15" i="15" s="1"/>
  <c r="G12" i="15" s="1"/>
  <c r="G20" i="15"/>
  <c r="G19" i="15" s="1"/>
  <c r="G18" i="15" s="1"/>
  <c r="G17" i="15" s="1"/>
  <c r="CP147" i="16"/>
  <c r="CP146" i="16"/>
  <c r="CK191" i="16" l="1"/>
  <c r="CK183" i="16"/>
  <c r="CA184" i="16"/>
  <c r="CA188" i="16"/>
  <c r="CA193" i="16"/>
  <c r="CA195" i="16"/>
  <c r="CA190" i="16"/>
  <c r="CA189" i="16"/>
  <c r="BT194" i="16"/>
  <c r="BT206" i="16"/>
  <c r="BT196" i="16"/>
  <c r="BT186" i="16"/>
  <c r="BT187" i="16"/>
  <c r="BT185" i="16" s="1"/>
  <c r="CS180" i="16"/>
  <c r="CS191" i="16" s="1"/>
  <c r="CS237" i="16"/>
  <c r="CS238" i="16" s="1"/>
  <c r="CS175" i="16"/>
  <c r="CS173" i="16"/>
  <c r="CS179" i="16"/>
  <c r="AI86" i="15"/>
  <c r="AI87" i="15" s="1"/>
  <c r="AJ26" i="15"/>
  <c r="AJ86" i="15" s="1"/>
  <c r="AJ87" i="15" s="1"/>
  <c r="AI24" i="15"/>
  <c r="AI27" i="15"/>
  <c r="AJ27" i="15" s="1"/>
  <c r="AJ29" i="15"/>
  <c r="AD16" i="15"/>
  <c r="AD15" i="15" s="1"/>
  <c r="AD12" i="15" s="1"/>
  <c r="AD20" i="15"/>
  <c r="AD19" i="15" s="1"/>
  <c r="AD18" i="15" s="1"/>
  <c r="AD17" i="15" s="1"/>
  <c r="CW188" i="16"/>
  <c r="CW190" i="16"/>
  <c r="CW195" i="16"/>
  <c r="CW184" i="16"/>
  <c r="CW193" i="16"/>
  <c r="CW189" i="16"/>
  <c r="BP36" i="16"/>
  <c r="BP38" i="16" s="1"/>
  <c r="BP37" i="16"/>
  <c r="BR41" i="16"/>
  <c r="BR32" i="16" s="1"/>
  <c r="BR46" i="16"/>
  <c r="BR47" i="16" s="1"/>
  <c r="BR42" i="16"/>
  <c r="DD195" i="16"/>
  <c r="DD189" i="16"/>
  <c r="DD188" i="16"/>
  <c r="DD193" i="16"/>
  <c r="DD184" i="16"/>
  <c r="DD190" i="16"/>
  <c r="BQ191" i="16"/>
  <c r="BQ183" i="16"/>
  <c r="BQ39" i="16"/>
  <c r="BQ35" i="16"/>
  <c r="BQ34" i="16"/>
  <c r="BQ31" i="16"/>
  <c r="BP24" i="16"/>
  <c r="BP30" i="16"/>
  <c r="BB188" i="16"/>
  <c r="BB189" i="16"/>
  <c r="BM191" i="16"/>
  <c r="BM183" i="16"/>
  <c r="CV237" i="16"/>
  <c r="CV238" i="16" s="1"/>
  <c r="CV180" i="16"/>
  <c r="CV191" i="16" s="1"/>
  <c r="CV173" i="16"/>
  <c r="CV179" i="16"/>
  <c r="CV175" i="16"/>
  <c r="BS49" i="16"/>
  <c r="BU57" i="16"/>
  <c r="BS50" i="16"/>
  <c r="BS48" i="16" s="1"/>
  <c r="BS45" i="16" s="1"/>
  <c r="BS58" i="16"/>
  <c r="BS64" i="16" s="1"/>
  <c r="BS66" i="16" s="1"/>
  <c r="BS87" i="16" s="1"/>
  <c r="BS61" i="16"/>
  <c r="BS62" i="16" s="1"/>
  <c r="BS63" i="16" s="1"/>
  <c r="BS54" i="16"/>
  <c r="BS75" i="16"/>
  <c r="BS74" i="16" s="1"/>
  <c r="BS55" i="16"/>
  <c r="BS65" i="16"/>
  <c r="CE56" i="16"/>
  <c r="DD241" i="16"/>
  <c r="DD242" i="16" s="1"/>
  <c r="BU194" i="16"/>
  <c r="BU196" i="16"/>
  <c r="BU206" i="16"/>
  <c r="BR191" i="16"/>
  <c r="BR183" i="16"/>
  <c r="CR195" i="16"/>
  <c r="CR193" i="16"/>
  <c r="CR188" i="16"/>
  <c r="CR184" i="16"/>
  <c r="CR190" i="16"/>
  <c r="CR189" i="16"/>
  <c r="BN183" i="16"/>
  <c r="BN191" i="16"/>
  <c r="BU187" i="16"/>
  <c r="BU185" i="16" s="1"/>
  <c r="BU186" i="16"/>
  <c r="BR205" i="16"/>
  <c r="BR201" i="16"/>
  <c r="CO188" i="16"/>
  <c r="CO184" i="16"/>
  <c r="CO195" i="16"/>
  <c r="CO190" i="16"/>
  <c r="CO189" i="16"/>
  <c r="CO193" i="16"/>
  <c r="CZ186" i="16"/>
  <c r="CZ187" i="16"/>
  <c r="CZ185" i="16" s="1"/>
  <c r="CB239" i="16"/>
  <c r="CD239" i="16" s="1"/>
  <c r="CC239" i="16"/>
  <c r="CF207" i="16"/>
  <c r="CF201" i="16"/>
  <c r="CZ235" i="16"/>
  <c r="CZ236" i="16" s="1"/>
  <c r="CZ196" i="16"/>
  <c r="CZ194" i="16"/>
  <c r="CZ199" i="16"/>
  <c r="CZ233" i="16" s="1"/>
  <c r="CZ234" i="16" s="1"/>
  <c r="CZ206" i="16"/>
  <c r="AK184" i="16"/>
  <c r="AK237" i="16"/>
  <c r="AK238" i="16" s="1"/>
  <c r="AK197" i="16"/>
  <c r="AK215" i="16" s="1"/>
  <c r="R16" i="15"/>
  <c r="R15" i="15" s="1"/>
  <c r="R12" i="15" s="1"/>
  <c r="R20" i="15"/>
  <c r="R19" i="15" s="1"/>
  <c r="R18" i="15" s="1"/>
  <c r="R17" i="15" s="1"/>
  <c r="BZ186" i="16"/>
  <c r="BZ187" i="16"/>
  <c r="BZ185" i="16" s="1"/>
  <c r="T24" i="15"/>
  <c r="T23" i="15" s="1"/>
  <c r="T21" i="15" s="1"/>
  <c r="T86" i="15"/>
  <c r="T87" i="15" s="1"/>
  <c r="AQ14" i="15"/>
  <c r="AQ12" i="15"/>
  <c r="CJ193" i="16"/>
  <c r="CJ195" i="16"/>
  <c r="CJ189" i="16"/>
  <c r="CJ188" i="16"/>
  <c r="CJ184" i="16"/>
  <c r="CJ190" i="16"/>
  <c r="BY208" i="16"/>
  <c r="BY209" i="16" s="1"/>
  <c r="BY204" i="16"/>
  <c r="BY203" i="16" s="1"/>
  <c r="BY206" i="16"/>
  <c r="BY207" i="16" s="1"/>
  <c r="CY193" i="16"/>
  <c r="CY195" i="16"/>
  <c r="CY190" i="16"/>
  <c r="CY188" i="16"/>
  <c r="CY184" i="16"/>
  <c r="CY189" i="16"/>
  <c r="L29" i="15"/>
  <c r="L27" i="15" s="1"/>
  <c r="L26" i="15"/>
  <c r="L23" i="15" s="1"/>
  <c r="L21" i="15" s="1"/>
  <c r="L28" i="15"/>
  <c r="DM205" i="16"/>
  <c r="DM201" i="16"/>
  <c r="BO187" i="16"/>
  <c r="BO185" i="16" s="1"/>
  <c r="BO186" i="16"/>
  <c r="X29" i="15"/>
  <c r="X27" i="15" s="1"/>
  <c r="X26" i="15"/>
  <c r="X24" i="15" s="1"/>
  <c r="X23" i="15" s="1"/>
  <c r="X21" i="15" s="1"/>
  <c r="X28" i="15"/>
  <c r="I14" i="15"/>
  <c r="I86" i="15" s="1"/>
  <c r="I87" i="15" s="1"/>
  <c r="I12" i="15"/>
  <c r="CN206" i="16"/>
  <c r="CN194" i="16"/>
  <c r="CN235" i="16"/>
  <c r="CN196" i="16"/>
  <c r="CN201" i="16" s="1"/>
  <c r="CN199" i="16"/>
  <c r="CN233" i="16" s="1"/>
  <c r="CN234" i="16" s="1"/>
  <c r="AB14" i="15"/>
  <c r="AB12" i="15"/>
  <c r="CH201" i="16"/>
  <c r="CH205" i="16"/>
  <c r="K23" i="15"/>
  <c r="K21" i="15" s="1"/>
  <c r="K86" i="15"/>
  <c r="K87" i="15" s="1"/>
  <c r="BY241" i="16"/>
  <c r="BW196" i="16"/>
  <c r="BW206" i="16"/>
  <c r="BW194" i="16"/>
  <c r="DB238" i="16"/>
  <c r="N26" i="15"/>
  <c r="N29" i="15"/>
  <c r="N27" i="15" s="1"/>
  <c r="N28" i="15"/>
  <c r="Q30" i="15"/>
  <c r="Q88" i="15"/>
  <c r="Q89" i="15" s="1"/>
  <c r="Q32" i="15"/>
  <c r="BZ194" i="16"/>
  <c r="BZ206" i="16"/>
  <c r="BZ196" i="16"/>
  <c r="AL213" i="16"/>
  <c r="AL216" i="16"/>
  <c r="AL214" i="16"/>
  <c r="AL210" i="16" s="1"/>
  <c r="AL211" i="16" s="1"/>
  <c r="AL217" i="16"/>
  <c r="AL23" i="16" s="1"/>
  <c r="CN186" i="16"/>
  <c r="CN187" i="16"/>
  <c r="CN185" i="16" s="1"/>
  <c r="S20" i="15"/>
  <c r="S19" i="15" s="1"/>
  <c r="S18" i="15" s="1"/>
  <c r="S17" i="15" s="1"/>
  <c r="S16" i="15"/>
  <c r="S15" i="15" s="1"/>
  <c r="S12" i="15" s="1"/>
  <c r="CE244" i="16"/>
  <c r="O16" i="15"/>
  <c r="O15" i="15" s="1"/>
  <c r="O20" i="15"/>
  <c r="O19" i="15" s="1"/>
  <c r="O18" i="15" s="1"/>
  <c r="O17" i="15" s="1"/>
  <c r="O13" i="15"/>
  <c r="C28" i="15"/>
  <c r="C26" i="15"/>
  <c r="C23" i="15" s="1"/>
  <c r="C21" i="15" s="1"/>
  <c r="C29" i="15"/>
  <c r="C27" i="15" s="1"/>
  <c r="H23" i="15"/>
  <c r="H21" i="15" s="1"/>
  <c r="H86" i="15"/>
  <c r="H87" i="15" s="1"/>
  <c r="M26" i="15"/>
  <c r="M28" i="15"/>
  <c r="M29" i="15"/>
  <c r="M27" i="15" s="1"/>
  <c r="DN206" i="16"/>
  <c r="DN194" i="16"/>
  <c r="DN196" i="16"/>
  <c r="DN199" i="16"/>
  <c r="CM184" i="16"/>
  <c r="CM189" i="16"/>
  <c r="CM193" i="16"/>
  <c r="CM195" i="16"/>
  <c r="CM190" i="16"/>
  <c r="CM188" i="16"/>
  <c r="E31" i="15"/>
  <c r="E34" i="15"/>
  <c r="AE16" i="15"/>
  <c r="AE15" i="15" s="1"/>
  <c r="AE12" i="15" s="1"/>
  <c r="AE20" i="15"/>
  <c r="AE19" i="15" s="1"/>
  <c r="AE18" i="15" s="1"/>
  <c r="AE17" i="15" s="1"/>
  <c r="F16" i="15"/>
  <c r="F15" i="15" s="1"/>
  <c r="F12" i="15" s="1"/>
  <c r="F20" i="15"/>
  <c r="F19" i="15" s="1"/>
  <c r="F18" i="15" s="1"/>
  <c r="F17" i="15" s="1"/>
  <c r="D32" i="15"/>
  <c r="D88" i="15"/>
  <c r="D89" i="15" s="1"/>
  <c r="D30" i="15"/>
  <c r="BC183" i="16"/>
  <c r="BC191" i="16"/>
  <c r="BD189" i="16"/>
  <c r="BD193" i="16"/>
  <c r="BD195" i="16" s="1"/>
  <c r="BD188" i="16"/>
  <c r="AM24" i="15"/>
  <c r="AM23" i="15" s="1"/>
  <c r="AM21" i="15" s="1"/>
  <c r="AM86" i="15"/>
  <c r="AM87" i="15" s="1"/>
  <c r="BX241" i="16"/>
  <c r="BW187" i="16"/>
  <c r="BW185" i="16" s="1"/>
  <c r="BW186" i="16"/>
  <c r="DF204" i="16"/>
  <c r="DF203" i="16" s="1"/>
  <c r="DF208" i="16"/>
  <c r="DF209" i="16" s="1"/>
  <c r="DI208" i="16"/>
  <c r="DI209" i="16" s="1"/>
  <c r="DI204" i="16"/>
  <c r="DI203" i="16" s="1"/>
  <c r="BO196" i="16"/>
  <c r="BO205" i="16" s="1"/>
  <c r="BO197" i="16"/>
  <c r="BO201" i="16"/>
  <c r="BO235" i="16"/>
  <c r="BO194" i="16"/>
  <c r="J23" i="15"/>
  <c r="J21" i="15" s="1"/>
  <c r="J86" i="15"/>
  <c r="J87" i="15" s="1"/>
  <c r="AG217" i="16"/>
  <c r="AG23" i="16" s="1"/>
  <c r="AG213" i="16"/>
  <c r="AG216" i="16"/>
  <c r="AG214" i="16"/>
  <c r="AG210" i="16" s="1"/>
  <c r="AG211" i="16" s="1"/>
  <c r="Y30" i="15"/>
  <c r="Y32" i="15"/>
  <c r="Y88" i="15"/>
  <c r="Y89" i="15" s="1"/>
  <c r="BC238" i="16"/>
  <c r="BT237" i="16"/>
  <c r="BS237" i="16"/>
  <c r="CT237" i="16"/>
  <c r="CT238" i="16" s="1"/>
  <c r="CT175" i="16"/>
  <c r="CT179" i="16"/>
  <c r="CT173" i="16"/>
  <c r="CT180" i="16"/>
  <c r="CT191" i="16" s="1"/>
  <c r="AN24" i="15"/>
  <c r="AN23" i="15" s="1"/>
  <c r="AN21" i="15" s="1"/>
  <c r="AN86" i="15"/>
  <c r="AN87" i="15" s="1"/>
  <c r="BW242" i="16"/>
  <c r="BV242" i="16"/>
  <c r="BX242" i="16" s="1"/>
  <c r="AF20" i="15"/>
  <c r="AF19" i="15" s="1"/>
  <c r="AF18" i="15" s="1"/>
  <c r="AF17" i="15" s="1"/>
  <c r="AF16" i="15"/>
  <c r="AF15" i="15" s="1"/>
  <c r="AF12" i="15" s="1"/>
  <c r="AR12" i="15"/>
  <c r="AR14" i="15"/>
  <c r="AC12" i="15"/>
  <c r="AC14" i="15"/>
  <c r="BZ240" i="16"/>
  <c r="CB240" i="16" s="1"/>
  <c r="DB188" i="16"/>
  <c r="DB190" i="16"/>
  <c r="DB189" i="16"/>
  <c r="DB193" i="16"/>
  <c r="DB195" i="16"/>
  <c r="DB184" i="16"/>
  <c r="DG205" i="16"/>
  <c r="DG201" i="16"/>
  <c r="P29" i="15"/>
  <c r="P27" i="15" s="1"/>
  <c r="P28" i="15"/>
  <c r="P26" i="15"/>
  <c r="CD244" i="16"/>
  <c r="CG188" i="16"/>
  <c r="CG189" i="16"/>
  <c r="CG195" i="16"/>
  <c r="CG193" i="16"/>
  <c r="CG190" i="16"/>
  <c r="CG184" i="16"/>
  <c r="Z32" i="15"/>
  <c r="Z88" i="15"/>
  <c r="Z89" i="15" s="1"/>
  <c r="Z30" i="15"/>
  <c r="DN187" i="16"/>
  <c r="DN185" i="16" s="1"/>
  <c r="DN186" i="16"/>
  <c r="CA240" i="16"/>
  <c r="BC218" i="16"/>
  <c r="BC219" i="16" s="1"/>
  <c r="BC210" i="16"/>
  <c r="CP179" i="16"/>
  <c r="CP175" i="16"/>
  <c r="CP173" i="16"/>
  <c r="CP180" i="16"/>
  <c r="CP237" i="16"/>
  <c r="CK188" i="16" l="1"/>
  <c r="CK184" i="16"/>
  <c r="CK193" i="16"/>
  <c r="CK190" i="16"/>
  <c r="CK189" i="16"/>
  <c r="CK195" i="16"/>
  <c r="CA196" i="16"/>
  <c r="CA206" i="16"/>
  <c r="CA194" i="16"/>
  <c r="CA186" i="16"/>
  <c r="CA187" i="16"/>
  <c r="CA185" i="16" s="1"/>
  <c r="BT201" i="16"/>
  <c r="BT207" i="16"/>
  <c r="CS184" i="16"/>
  <c r="CS193" i="16"/>
  <c r="CS190" i="16"/>
  <c r="CS188" i="16"/>
  <c r="CS189" i="16"/>
  <c r="CS195" i="16"/>
  <c r="AI23" i="15"/>
  <c r="AJ24" i="15"/>
  <c r="CE239" i="16"/>
  <c r="CW192" i="16"/>
  <c r="CW196" i="16"/>
  <c r="CW194" i="16"/>
  <c r="CW199" i="16"/>
  <c r="CW233" i="16" s="1"/>
  <c r="CW234" i="16" s="1"/>
  <c r="CW235" i="16"/>
  <c r="CW236" i="16" s="1"/>
  <c r="CW206" i="16"/>
  <c r="CW187" i="16"/>
  <c r="CW185" i="16" s="1"/>
  <c r="CW186" i="16"/>
  <c r="BB187" i="16"/>
  <c r="BB186" i="16"/>
  <c r="BQ195" i="16"/>
  <c r="BQ189" i="16"/>
  <c r="BQ188" i="16"/>
  <c r="BQ193" i="16"/>
  <c r="BQ184" i="16"/>
  <c r="DD186" i="16"/>
  <c r="DD187" i="16"/>
  <c r="DD185" i="16" s="1"/>
  <c r="BS46" i="16"/>
  <c r="BS47" i="16" s="1"/>
  <c r="BS42" i="16"/>
  <c r="BS41" i="16"/>
  <c r="BS32" i="16" s="1"/>
  <c r="BQ37" i="16"/>
  <c r="BQ36" i="16"/>
  <c r="BQ38" i="16" s="1"/>
  <c r="BR31" i="16"/>
  <c r="BR33" i="16"/>
  <c r="BR35" i="16"/>
  <c r="BR34" i="16"/>
  <c r="BR39" i="16"/>
  <c r="BU49" i="16"/>
  <c r="BU58" i="16"/>
  <c r="BU64" i="16" s="1"/>
  <c r="BU66" i="16" s="1"/>
  <c r="BU71" i="16"/>
  <c r="BV57" i="16"/>
  <c r="BU54" i="16"/>
  <c r="BU55" i="16"/>
  <c r="BU50" i="16"/>
  <c r="BU48" i="16" s="1"/>
  <c r="BU45" i="16" s="1"/>
  <c r="CG56" i="16"/>
  <c r="BU61" i="16"/>
  <c r="BU62" i="16" s="1"/>
  <c r="BU63" i="16" s="1"/>
  <c r="BU65" i="16"/>
  <c r="BM188" i="16"/>
  <c r="BM193" i="16"/>
  <c r="BM189" i="16"/>
  <c r="BM195" i="16"/>
  <c r="BM184" i="16"/>
  <c r="DD199" i="16"/>
  <c r="DD196" i="16"/>
  <c r="DD194" i="16"/>
  <c r="DD206" i="16"/>
  <c r="CV193" i="16"/>
  <c r="CV195" i="16"/>
  <c r="CV189" i="16"/>
  <c r="CV184" i="16"/>
  <c r="CV188" i="16"/>
  <c r="CV190" i="16"/>
  <c r="BQ30" i="16"/>
  <c r="BQ24" i="16"/>
  <c r="CA241" i="16"/>
  <c r="CO235" i="16"/>
  <c r="CO199" i="16"/>
  <c r="CO233" i="16" s="1"/>
  <c r="CO234" i="16" s="1"/>
  <c r="CO194" i="16"/>
  <c r="CO206" i="16"/>
  <c r="CO196" i="16"/>
  <c r="CO201" i="16" s="1"/>
  <c r="BR206" i="16"/>
  <c r="BR207" i="16" s="1"/>
  <c r="BR204" i="16"/>
  <c r="BR203" i="16" s="1"/>
  <c r="BR208" i="16"/>
  <c r="BR209" i="16" s="1"/>
  <c r="CR186" i="16"/>
  <c r="CR187" i="16"/>
  <c r="CR185" i="16" s="1"/>
  <c r="BR193" i="16"/>
  <c r="BR195" i="16"/>
  <c r="BR184" i="16"/>
  <c r="BR188" i="16"/>
  <c r="BR189" i="16"/>
  <c r="BR190" i="16"/>
  <c r="CO187" i="16"/>
  <c r="CO185" i="16" s="1"/>
  <c r="CO186" i="16"/>
  <c r="CR235" i="16"/>
  <c r="CR199" i="16"/>
  <c r="CR233" i="16" s="1"/>
  <c r="CR234" i="16" s="1"/>
  <c r="CR206" i="16"/>
  <c r="CR194" i="16"/>
  <c r="CR196" i="16"/>
  <c r="CR201" i="16" s="1"/>
  <c r="BU207" i="16"/>
  <c r="BU205" i="16"/>
  <c r="BU204" i="16" s="1"/>
  <c r="BU203" i="16" s="1"/>
  <c r="BU201" i="16"/>
  <c r="BN188" i="16"/>
  <c r="BN189" i="16"/>
  <c r="BN184" i="16"/>
  <c r="BN195" i="16"/>
  <c r="BN193" i="16"/>
  <c r="BZ241" i="16"/>
  <c r="CC241" i="16" s="1"/>
  <c r="CF239" i="16"/>
  <c r="BZ242" i="16"/>
  <c r="CC240" i="16"/>
  <c r="CE240" i="16" s="1"/>
  <c r="CZ205" i="16"/>
  <c r="CZ201" i="16"/>
  <c r="CB241" i="16"/>
  <c r="P24" i="15"/>
  <c r="P23" i="15" s="1"/>
  <c r="P21" i="15" s="1"/>
  <c r="P86" i="15"/>
  <c r="P87" i="15" s="1"/>
  <c r="BO204" i="16"/>
  <c r="BO203" i="16" s="1"/>
  <c r="BO206" i="16"/>
  <c r="BO207" i="16" s="1"/>
  <c r="BO208" i="16"/>
  <c r="BO209" i="16" s="1"/>
  <c r="C13" i="15"/>
  <c r="C16" i="15"/>
  <c r="C15" i="15" s="1"/>
  <c r="C20" i="15"/>
  <c r="C19" i="15" s="1"/>
  <c r="C18" i="15" s="1"/>
  <c r="C17" i="15" s="1"/>
  <c r="CJ235" i="16"/>
  <c r="CJ199" i="16"/>
  <c r="CJ233" i="16" s="1"/>
  <c r="CJ234" i="16" s="1"/>
  <c r="CJ196" i="16"/>
  <c r="CJ201" i="16" s="1"/>
  <c r="CJ194" i="16"/>
  <c r="CJ206" i="16"/>
  <c r="Z28" i="15"/>
  <c r="Z29" i="15"/>
  <c r="Z27" i="15" s="1"/>
  <c r="Z26" i="15"/>
  <c r="CG186" i="16"/>
  <c r="CG187" i="16"/>
  <c r="CG185" i="16" s="1"/>
  <c r="BY242" i="16"/>
  <c r="CA242" i="16" s="1"/>
  <c r="BO236" i="16"/>
  <c r="BD186" i="16"/>
  <c r="BD187" i="16"/>
  <c r="BD185" i="16" s="1"/>
  <c r="BZ201" i="16"/>
  <c r="BZ207" i="16"/>
  <c r="N23" i="15"/>
  <c r="N21" i="15" s="1"/>
  <c r="N86" i="15"/>
  <c r="N87" i="15" s="1"/>
  <c r="CH208" i="16"/>
  <c r="CH209" i="16" s="1"/>
  <c r="CH204" i="16"/>
  <c r="CH203" i="16" s="1"/>
  <c r="CY187" i="16"/>
  <c r="CY185" i="16" s="1"/>
  <c r="CY186" i="16"/>
  <c r="AK217" i="16"/>
  <c r="AK213" i="16"/>
  <c r="AK214" i="16"/>
  <c r="AK210" i="16" s="1"/>
  <c r="AK211" i="16" s="1"/>
  <c r="AK216" i="16"/>
  <c r="CG244" i="16"/>
  <c r="CF244" i="16"/>
  <c r="CH244" i="16" s="1"/>
  <c r="DB235" i="16"/>
  <c r="DB206" i="16"/>
  <c r="DB194" i="16"/>
  <c r="DB196" i="16"/>
  <c r="DB199" i="16"/>
  <c r="DB233" i="16" s="1"/>
  <c r="DB186" i="16"/>
  <c r="DB187" i="16"/>
  <c r="DB185" i="16" s="1"/>
  <c r="AN16" i="15"/>
  <c r="AN15" i="15" s="1"/>
  <c r="AN12" i="15" s="1"/>
  <c r="AN20" i="15"/>
  <c r="AN19" i="15" s="1"/>
  <c r="AN18" i="15" s="1"/>
  <c r="AN17" i="15" s="1"/>
  <c r="BT238" i="16"/>
  <c r="BS238" i="16"/>
  <c r="BU238" i="16" s="1"/>
  <c r="Y26" i="15"/>
  <c r="Y29" i="15"/>
  <c r="Y27" i="15" s="1"/>
  <c r="Y28" i="15"/>
  <c r="BD184" i="16"/>
  <c r="BD235" i="16"/>
  <c r="BD197" i="16"/>
  <c r="D29" i="15"/>
  <c r="D27" i="15" s="1"/>
  <c r="D26" i="15"/>
  <c r="D28" i="15"/>
  <c r="E30" i="15"/>
  <c r="E88" i="15"/>
  <c r="E89" i="15" s="1"/>
  <c r="E32" i="15"/>
  <c r="H20" i="15"/>
  <c r="H19" i="15" s="1"/>
  <c r="H18" i="15" s="1"/>
  <c r="H17" i="15" s="1"/>
  <c r="H16" i="15"/>
  <c r="H15" i="15" s="1"/>
  <c r="H12" i="15" s="1"/>
  <c r="O12" i="15"/>
  <c r="O14" i="15"/>
  <c r="O86" i="15" s="1"/>
  <c r="O87" i="15" s="1"/>
  <c r="Q26" i="15"/>
  <c r="Q29" i="15"/>
  <c r="Q27" i="15" s="1"/>
  <c r="Q28" i="15"/>
  <c r="CJ186" i="16"/>
  <c r="CJ187" i="16"/>
  <c r="CJ185" i="16" s="1"/>
  <c r="CP183" i="16"/>
  <c r="CP191" i="16"/>
  <c r="DG204" i="16"/>
  <c r="DG203" i="16" s="1"/>
  <c r="DG208" i="16"/>
  <c r="DG209" i="16" s="1"/>
  <c r="BV237" i="16"/>
  <c r="BC193" i="16"/>
  <c r="BC195" i="16" s="1"/>
  <c r="BC189" i="16"/>
  <c r="BC188" i="16"/>
  <c r="M23" i="15"/>
  <c r="M21" i="15" s="1"/>
  <c r="M86" i="15"/>
  <c r="M87" i="15" s="1"/>
  <c r="K13" i="15"/>
  <c r="K16" i="15"/>
  <c r="K15" i="15" s="1"/>
  <c r="K20" i="15"/>
  <c r="K19" i="15" s="1"/>
  <c r="K18" i="15" s="1"/>
  <c r="K17" i="15" s="1"/>
  <c r="J13" i="15"/>
  <c r="J16" i="15"/>
  <c r="J15" i="15" s="1"/>
  <c r="J20" i="15"/>
  <c r="J19" i="15" s="1"/>
  <c r="J18" i="15" s="1"/>
  <c r="J17" i="15" s="1"/>
  <c r="CM187" i="16"/>
  <c r="CM185" i="16" s="1"/>
  <c r="CM186" i="16"/>
  <c r="DN201" i="16"/>
  <c r="DN205" i="16"/>
  <c r="DN208" i="16"/>
  <c r="BW201" i="16"/>
  <c r="BW207" i="16"/>
  <c r="L16" i="15"/>
  <c r="L15" i="15" s="1"/>
  <c r="L12" i="15" s="1"/>
  <c r="L20" i="15"/>
  <c r="L19" i="15" s="1"/>
  <c r="L18" i="15" s="1"/>
  <c r="L17" i="15" s="1"/>
  <c r="T20" i="15"/>
  <c r="T19" i="15" s="1"/>
  <c r="T18" i="15" s="1"/>
  <c r="T17" i="15" s="1"/>
  <c r="T16" i="15"/>
  <c r="T15" i="15" s="1"/>
  <c r="T12" i="15" s="1"/>
  <c r="CG235" i="16"/>
  <c r="CG196" i="16"/>
  <c r="CG201" i="16" s="1"/>
  <c r="CG199" i="16"/>
  <c r="CG194" i="16"/>
  <c r="CG206" i="16"/>
  <c r="CT193" i="16"/>
  <c r="CT189" i="16"/>
  <c r="CT184" i="16"/>
  <c r="CT188" i="16"/>
  <c r="CT190" i="16"/>
  <c r="CT195" i="16"/>
  <c r="BU237" i="16"/>
  <c r="CD240" i="16"/>
  <c r="AM20" i="15"/>
  <c r="AM19" i="15" s="1"/>
  <c r="AM18" i="15" s="1"/>
  <c r="AM17" i="15" s="1"/>
  <c r="AM16" i="15"/>
  <c r="AM15" i="15" s="1"/>
  <c r="AM12" i="15" s="1"/>
  <c r="CM196" i="16"/>
  <c r="CM194" i="16"/>
  <c r="CM235" i="16"/>
  <c r="CM206" i="16"/>
  <c r="CM199" i="16"/>
  <c r="CM233" i="16" s="1"/>
  <c r="CM234" i="16" s="1"/>
  <c r="DD237" i="16"/>
  <c r="DD238" i="16" s="1"/>
  <c r="X16" i="15"/>
  <c r="X15" i="15" s="1"/>
  <c r="X12" i="15" s="1"/>
  <c r="X20" i="15"/>
  <c r="X19" i="15" s="1"/>
  <c r="X18" i="15" s="1"/>
  <c r="X17" i="15" s="1"/>
  <c r="DM204" i="16"/>
  <c r="DM203" i="16" s="1"/>
  <c r="DM208" i="16"/>
  <c r="DM209" i="16" s="1"/>
  <c r="CY194" i="16"/>
  <c r="CY235" i="16"/>
  <c r="CY236" i="16" s="1"/>
  <c r="CY199" i="16"/>
  <c r="CY233" i="16" s="1"/>
  <c r="CY234" i="16" s="1"/>
  <c r="CY196" i="16"/>
  <c r="CY206" i="16"/>
  <c r="CK235" i="16" l="1"/>
  <c r="CK196" i="16"/>
  <c r="CK199" i="16"/>
  <c r="CK233" i="16" s="1"/>
  <c r="CK234" i="16" s="1"/>
  <c r="CK206" i="16"/>
  <c r="CK194" i="16"/>
  <c r="CK187" i="16"/>
  <c r="CK185" i="16" s="1"/>
  <c r="CK186" i="16"/>
  <c r="CA207" i="16"/>
  <c r="CA201" i="16"/>
  <c r="CA205" i="16"/>
  <c r="CS196" i="16"/>
  <c r="CS201" i="16" s="1"/>
  <c r="CS194" i="16"/>
  <c r="CS199" i="16"/>
  <c r="CS233" i="16" s="1"/>
  <c r="CS234" i="16" s="1"/>
  <c r="CS206" i="16"/>
  <c r="CS235" i="16"/>
  <c r="CS236" i="16" s="1"/>
  <c r="CS186" i="16"/>
  <c r="CS187" i="16"/>
  <c r="CS185" i="16" s="1"/>
  <c r="AI21" i="15"/>
  <c r="AJ23" i="15"/>
  <c r="CW201" i="16"/>
  <c r="CW205" i="16"/>
  <c r="CV187" i="16"/>
  <c r="CV185" i="16" s="1"/>
  <c r="CV186" i="16"/>
  <c r="BV55" i="16"/>
  <c r="BV50" i="16"/>
  <c r="BV48" i="16" s="1"/>
  <c r="BV45" i="16" s="1"/>
  <c r="BW57" i="16"/>
  <c r="BV68" i="16"/>
  <c r="BV61" i="16"/>
  <c r="BV62" i="16" s="1"/>
  <c r="BV63" i="16" s="1"/>
  <c r="BV58" i="16"/>
  <c r="BV64" i="16" s="1"/>
  <c r="BV66" i="16" s="1"/>
  <c r="BV65" i="16"/>
  <c r="BV54" i="16"/>
  <c r="CH56" i="16"/>
  <c r="BV49" i="16"/>
  <c r="BV75" i="16"/>
  <c r="BV67" i="16"/>
  <c r="BR28" i="16"/>
  <c r="BR101" i="16"/>
  <c r="BR99" i="16"/>
  <c r="BR30" i="16"/>
  <c r="BQ201" i="16"/>
  <c r="BQ206" i="16"/>
  <c r="BQ235" i="16"/>
  <c r="BQ236" i="16" s="1"/>
  <c r="BQ194" i="16"/>
  <c r="CV199" i="16"/>
  <c r="CV233" i="16" s="1"/>
  <c r="CV234" i="16" s="1"/>
  <c r="CV206" i="16"/>
  <c r="CV194" i="16"/>
  <c r="CV196" i="16"/>
  <c r="CV201" i="16" s="1"/>
  <c r="CV235" i="16"/>
  <c r="CV236" i="16" s="1"/>
  <c r="BS31" i="16"/>
  <c r="BS39" i="16"/>
  <c r="BS34" i="16"/>
  <c r="BS33" i="16"/>
  <c r="BS35" i="16"/>
  <c r="BM187" i="16"/>
  <c r="BM185" i="16" s="1"/>
  <c r="BM186" i="16"/>
  <c r="BU41" i="16"/>
  <c r="BU32" i="16" s="1"/>
  <c r="BU42" i="16"/>
  <c r="BU46" i="16"/>
  <c r="BU47" i="16" s="1"/>
  <c r="DD201" i="16"/>
  <c r="DD205" i="16"/>
  <c r="CB242" i="16"/>
  <c r="CD242" i="16" s="1"/>
  <c r="BM197" i="16"/>
  <c r="BM196" i="16"/>
  <c r="BM205" i="16" s="1"/>
  <c r="BM201" i="16"/>
  <c r="BM194" i="16"/>
  <c r="BM235" i="16"/>
  <c r="BM236" i="16" s="1"/>
  <c r="BR36" i="16"/>
  <c r="BR38" i="16" s="1"/>
  <c r="BR37" i="16"/>
  <c r="BQ186" i="16"/>
  <c r="BQ187" i="16"/>
  <c r="BQ185" i="16" s="1"/>
  <c r="CE241" i="16"/>
  <c r="BR235" i="16"/>
  <c r="BR236" i="16" s="1"/>
  <c r="BR194" i="16"/>
  <c r="BN186" i="16"/>
  <c r="BN187" i="16"/>
  <c r="BN185" i="16" s="1"/>
  <c r="CD241" i="16"/>
  <c r="CF241" i="16" s="1"/>
  <c r="BN201" i="16"/>
  <c r="BN206" i="16"/>
  <c r="BN197" i="16"/>
  <c r="BN235" i="16"/>
  <c r="BN236" i="16" s="1"/>
  <c r="BN194" i="16"/>
  <c r="BR187" i="16"/>
  <c r="BR185" i="16" s="1"/>
  <c r="BR186" i="16"/>
  <c r="CJ244" i="16"/>
  <c r="CG240" i="16"/>
  <c r="CF240" i="16"/>
  <c r="CH240" i="16" s="1"/>
  <c r="CZ204" i="16"/>
  <c r="CZ203" i="16" s="1"/>
  <c r="CZ208" i="16"/>
  <c r="CZ209" i="16" s="1"/>
  <c r="CT206" i="16"/>
  <c r="CT199" i="16"/>
  <c r="CT233" i="16" s="1"/>
  <c r="CT234" i="16" s="1"/>
  <c r="CT235" i="16"/>
  <c r="CT236" i="16" s="1"/>
  <c r="CT194" i="16"/>
  <c r="CT196" i="16"/>
  <c r="J12" i="15"/>
  <c r="J14" i="15"/>
  <c r="BX237" i="16"/>
  <c r="CP195" i="16"/>
  <c r="CP193" i="16"/>
  <c r="CP190" i="16"/>
  <c r="CP189" i="16"/>
  <c r="CP188" i="16"/>
  <c r="CP184" i="16"/>
  <c r="BD236" i="16"/>
  <c r="DB234" i="16"/>
  <c r="CM201" i="16"/>
  <c r="CM205" i="16"/>
  <c r="D86" i="15"/>
  <c r="D87" i="15" s="1"/>
  <c r="D23" i="15"/>
  <c r="D21" i="15" s="1"/>
  <c r="DB205" i="16"/>
  <c r="DB201" i="16"/>
  <c r="Z24" i="15"/>
  <c r="Z23" i="15" s="1"/>
  <c r="Z21" i="15" s="1"/>
  <c r="Z86" i="15"/>
  <c r="Z87" i="15" s="1"/>
  <c r="CY205" i="16"/>
  <c r="CY201" i="16"/>
  <c r="CT187" i="16"/>
  <c r="CT185" i="16" s="1"/>
  <c r="CT186" i="16"/>
  <c r="K14" i="15"/>
  <c r="K12" i="15"/>
  <c r="BW237" i="16"/>
  <c r="CI244" i="16"/>
  <c r="Y24" i="15"/>
  <c r="Y23" i="15" s="1"/>
  <c r="Y21" i="15" s="1"/>
  <c r="Y86" i="15"/>
  <c r="Y87" i="15" s="1"/>
  <c r="AK23" i="16"/>
  <c r="AK220" i="16"/>
  <c r="N16" i="15"/>
  <c r="N15" i="15" s="1"/>
  <c r="N12" i="15" s="1"/>
  <c r="N20" i="15"/>
  <c r="N19" i="15" s="1"/>
  <c r="N18" i="15" s="1"/>
  <c r="N17" i="15" s="1"/>
  <c r="M20" i="15"/>
  <c r="M19" i="15" s="1"/>
  <c r="M18" i="15" s="1"/>
  <c r="M17" i="15" s="1"/>
  <c r="M16" i="15"/>
  <c r="M15" i="15" s="1"/>
  <c r="M12" i="15" s="1"/>
  <c r="Q24" i="15"/>
  <c r="Q23" i="15" s="1"/>
  <c r="Q21" i="15" s="1"/>
  <c r="Q86" i="15"/>
  <c r="Q87" i="15" s="1"/>
  <c r="DB236" i="16"/>
  <c r="P16" i="15"/>
  <c r="P15" i="15" s="1"/>
  <c r="P13" i="15"/>
  <c r="P20" i="15"/>
  <c r="P19" i="15" s="1"/>
  <c r="P18" i="15" s="1"/>
  <c r="P17" i="15" s="1"/>
  <c r="DN209" i="16"/>
  <c r="DN204" i="16"/>
  <c r="DN203" i="16" s="1"/>
  <c r="BC187" i="16"/>
  <c r="BC185" i="16" s="1"/>
  <c r="BC186" i="16"/>
  <c r="CC242" i="16"/>
  <c r="BC184" i="16"/>
  <c r="BC235" i="16"/>
  <c r="BC197" i="16"/>
  <c r="BC215" i="16" s="1"/>
  <c r="BC212" i="16"/>
  <c r="BC211" i="16" s="1"/>
  <c r="E26" i="15"/>
  <c r="E28" i="15"/>
  <c r="E29" i="15"/>
  <c r="E27" i="15" s="1"/>
  <c r="BW238" i="16"/>
  <c r="BV238" i="16"/>
  <c r="C14" i="15"/>
  <c r="C86" i="15" s="1"/>
  <c r="C87" i="15" s="1"/>
  <c r="C12" i="15"/>
  <c r="CK205" i="16" l="1"/>
  <c r="CK201" i="16"/>
  <c r="CA208" i="16"/>
  <c r="CA209" i="16" s="1"/>
  <c r="CA204" i="16"/>
  <c r="CA203" i="16" s="1"/>
  <c r="DD233" i="16"/>
  <c r="DD234" i="16" s="1"/>
  <c r="AI16" i="15"/>
  <c r="AJ21" i="15"/>
  <c r="AI20" i="15"/>
  <c r="AI13" i="15"/>
  <c r="CW204" i="16"/>
  <c r="CW203" i="16" s="1"/>
  <c r="CW208" i="16"/>
  <c r="CW209" i="16" s="1"/>
  <c r="BS30" i="16"/>
  <c r="BS106" i="16"/>
  <c r="BS28" i="16"/>
  <c r="BS100" i="16"/>
  <c r="BS101" i="16"/>
  <c r="DD204" i="16"/>
  <c r="DD203" i="16" s="1"/>
  <c r="DD208" i="16"/>
  <c r="DD209" i="16" s="1"/>
  <c r="BU33" i="16"/>
  <c r="BU34" i="16"/>
  <c r="BU35" i="16"/>
  <c r="BU31" i="16"/>
  <c r="BU39" i="16"/>
  <c r="BR24" i="16"/>
  <c r="BR29" i="16"/>
  <c r="BS37" i="16"/>
  <c r="BS36" i="16"/>
  <c r="BS38" i="16" s="1"/>
  <c r="BV41" i="16"/>
  <c r="BV32" i="16" s="1"/>
  <c r="BV46" i="16"/>
  <c r="BV47" i="16" s="1"/>
  <c r="BV42" i="16"/>
  <c r="BM208" i="16"/>
  <c r="BM209" i="16" s="1"/>
  <c r="BM204" i="16"/>
  <c r="BM203" i="16" s="1"/>
  <c r="BM206" i="16"/>
  <c r="BM207" i="16" s="1"/>
  <c r="BV78" i="16"/>
  <c r="BV79" i="16" s="1"/>
  <c r="BV80" i="16" s="1"/>
  <c r="BV81" i="16" s="1"/>
  <c r="BV69" i="16"/>
  <c r="BV70" i="16" s="1"/>
  <c r="BV71" i="16" s="1"/>
  <c r="BV72" i="16" s="1"/>
  <c r="BV73" i="16" s="1"/>
  <c r="BR105" i="16"/>
  <c r="BR100" i="16"/>
  <c r="BR102" i="16" s="1"/>
  <c r="BR103" i="16" s="1"/>
  <c r="BV87" i="16"/>
  <c r="BV74" i="16"/>
  <c r="BW58" i="16"/>
  <c r="BW64" i="16" s="1"/>
  <c r="BW66" i="16" s="1"/>
  <c r="CI56" i="16"/>
  <c r="BW49" i="16"/>
  <c r="BW55" i="16"/>
  <c r="BW75" i="16"/>
  <c r="BW61" i="16"/>
  <c r="BW62" i="16" s="1"/>
  <c r="BW63" i="16" s="1"/>
  <c r="BW67" i="16"/>
  <c r="BW54" i="16"/>
  <c r="BW50" i="16"/>
  <c r="BW48" i="16" s="1"/>
  <c r="BW45" i="16" s="1"/>
  <c r="BW65" i="16"/>
  <c r="BW68" i="16"/>
  <c r="BX57" i="16"/>
  <c r="BZ237" i="16"/>
  <c r="CI240" i="16"/>
  <c r="CK240" i="16" s="1"/>
  <c r="BY237" i="16"/>
  <c r="CA237" i="16" s="1"/>
  <c r="CF242" i="16"/>
  <c r="CJ240" i="16"/>
  <c r="E23" i="15"/>
  <c r="E21" i="15" s="1"/>
  <c r="E86" i="15"/>
  <c r="E87" i="15" s="1"/>
  <c r="CK244" i="16"/>
  <c r="CM244" i="16" s="1"/>
  <c r="BX238" i="16"/>
  <c r="BC236" i="16"/>
  <c r="BT235" i="16"/>
  <c r="BS235" i="16"/>
  <c r="DD235" i="16"/>
  <c r="DD236" i="16" s="1"/>
  <c r="Q13" i="15"/>
  <c r="Q16" i="15"/>
  <c r="Q15" i="15" s="1"/>
  <c r="Q20" i="15"/>
  <c r="Q19" i="15" s="1"/>
  <c r="Q18" i="15" s="1"/>
  <c r="Q17" i="15" s="1"/>
  <c r="CY204" i="16"/>
  <c r="CY203" i="16" s="1"/>
  <c r="CY208" i="16"/>
  <c r="CY209" i="16" s="1"/>
  <c r="CM204" i="16"/>
  <c r="CM203" i="16" s="1"/>
  <c r="CM208" i="16"/>
  <c r="CM209" i="16" s="1"/>
  <c r="CP187" i="16"/>
  <c r="CP185" i="16" s="1"/>
  <c r="CP186" i="16"/>
  <c r="CP196" i="16"/>
  <c r="CP206" i="16"/>
  <c r="CP235" i="16"/>
  <c r="CP199" i="16"/>
  <c r="CP233" i="16" s="1"/>
  <c r="CP234" i="16" s="1"/>
  <c r="CP194" i="16"/>
  <c r="CT205" i="16"/>
  <c r="CT201" i="16"/>
  <c r="BY238" i="16"/>
  <c r="Y20" i="15"/>
  <c r="Y19" i="15" s="1"/>
  <c r="Y18" i="15" s="1"/>
  <c r="Y17" i="15" s="1"/>
  <c r="Y16" i="15"/>
  <c r="Y15" i="15" s="1"/>
  <c r="Y12" i="15" s="1"/>
  <c r="Z16" i="15"/>
  <c r="Z15" i="15" s="1"/>
  <c r="Z12" i="15" s="1"/>
  <c r="Z20" i="15"/>
  <c r="Z19" i="15" s="1"/>
  <c r="Z18" i="15" s="1"/>
  <c r="Z17" i="15" s="1"/>
  <c r="BC216" i="16"/>
  <c r="BC217" i="16"/>
  <c r="BC220" i="16" s="1"/>
  <c r="BC213" i="16"/>
  <c r="D13" i="15"/>
  <c r="D20" i="15"/>
  <c r="D19" i="15" s="1"/>
  <c r="D18" i="15" s="1"/>
  <c r="D17" i="15" s="1"/>
  <c r="D16" i="15"/>
  <c r="D15" i="15" s="1"/>
  <c r="CE242" i="16"/>
  <c r="P14" i="15"/>
  <c r="P12" i="15"/>
  <c r="DB204" i="16"/>
  <c r="DB203" i="16" s="1"/>
  <c r="DB208" i="16"/>
  <c r="DB209" i="16" s="1"/>
  <c r="CL244" i="16"/>
  <c r="CK204" i="16" l="1"/>
  <c r="CK203" i="16" s="1"/>
  <c r="CK208" i="16"/>
  <c r="CK209" i="16" s="1"/>
  <c r="AJ20" i="15"/>
  <c r="AI19" i="15"/>
  <c r="AJ13" i="15"/>
  <c r="AJ14" i="15" s="1"/>
  <c r="AI12" i="15"/>
  <c r="AJ12" i="15" s="1"/>
  <c r="AI14" i="15"/>
  <c r="AJ16" i="15"/>
  <c r="AI15" i="15"/>
  <c r="AJ15" i="15" s="1"/>
  <c r="CC237" i="16"/>
  <c r="BW78" i="16"/>
  <c r="BW79" i="16" s="1"/>
  <c r="BW80" i="16" s="1"/>
  <c r="BW81" i="16" s="1"/>
  <c r="BW69" i="16"/>
  <c r="BW70" i="16" s="1"/>
  <c r="BW71" i="16" s="1"/>
  <c r="BW72" i="16" s="1"/>
  <c r="BW73" i="16" s="1"/>
  <c r="BV83" i="16"/>
  <c r="BU28" i="16"/>
  <c r="BU99" i="16"/>
  <c r="BU30" i="16"/>
  <c r="BU101" i="16"/>
  <c r="BS29" i="16"/>
  <c r="BS24" i="16"/>
  <c r="BU36" i="16"/>
  <c r="BU38" i="16" s="1"/>
  <c r="BU37" i="16"/>
  <c r="BX50" i="16"/>
  <c r="BX48" i="16" s="1"/>
  <c r="BX45" i="16" s="1"/>
  <c r="BY57" i="16"/>
  <c r="BX65" i="16"/>
  <c r="CJ56" i="16"/>
  <c r="BX49" i="16"/>
  <c r="BX67" i="16"/>
  <c r="BX58" i="16"/>
  <c r="BX64" i="16" s="1"/>
  <c r="BX66" i="16" s="1"/>
  <c r="BX54" i="16"/>
  <c r="BX61" i="16"/>
  <c r="BX62" i="16" s="1"/>
  <c r="BX63" i="16" s="1"/>
  <c r="BX55" i="16"/>
  <c r="BX68" i="16"/>
  <c r="BX75" i="16"/>
  <c r="BW42" i="16"/>
  <c r="BW46" i="16"/>
  <c r="BW47" i="16" s="1"/>
  <c r="BW41" i="16"/>
  <c r="BW32" i="16" s="1"/>
  <c r="BW87" i="16"/>
  <c r="BW74" i="16"/>
  <c r="BR104" i="16"/>
  <c r="BR106" i="16"/>
  <c r="BV31" i="16"/>
  <c r="BV35" i="16"/>
  <c r="BV33" i="16"/>
  <c r="BV34" i="16"/>
  <c r="BV39" i="16"/>
  <c r="CL240" i="16"/>
  <c r="CN240" i="16" s="1"/>
  <c r="CB237" i="16"/>
  <c r="CN244" i="16"/>
  <c r="CP244" i="16" s="1"/>
  <c r="CH242" i="16"/>
  <c r="BZ238" i="16"/>
  <c r="CB238" i="16" s="1"/>
  <c r="CM240" i="16"/>
  <c r="CT204" i="16"/>
  <c r="CT203" i="16" s="1"/>
  <c r="CT208" i="16"/>
  <c r="CT209" i="16" s="1"/>
  <c r="BT236" i="16"/>
  <c r="BS236" i="16"/>
  <c r="CP205" i="16"/>
  <c r="CP201" i="16"/>
  <c r="BV235" i="16"/>
  <c r="CG242" i="16"/>
  <c r="Q14" i="15"/>
  <c r="Q12" i="15"/>
  <c r="CO244" i="16"/>
  <c r="D12" i="15"/>
  <c r="D14" i="15"/>
  <c r="BU235" i="16"/>
  <c r="E20" i="15"/>
  <c r="E19" i="15" s="1"/>
  <c r="E18" i="15" s="1"/>
  <c r="E17" i="15" s="1"/>
  <c r="E13" i="15"/>
  <c r="E16" i="15"/>
  <c r="E15" i="15" s="1"/>
  <c r="CA238" i="16"/>
  <c r="CE237" i="16" l="1"/>
  <c r="AI18" i="15"/>
  <c r="AJ19" i="15"/>
  <c r="CD237" i="16"/>
  <c r="CF237" i="16" s="1"/>
  <c r="BV106" i="16"/>
  <c r="BV100" i="16"/>
  <c r="BV101" i="16"/>
  <c r="BV28" i="16"/>
  <c r="BV30" i="16"/>
  <c r="BW35" i="16"/>
  <c r="BW39" i="16"/>
  <c r="BW31" i="16"/>
  <c r="BW33" i="16"/>
  <c r="BW34" i="16"/>
  <c r="BX74" i="16"/>
  <c r="BX87" i="16"/>
  <c r="BX69" i="16"/>
  <c r="BX70" i="16" s="1"/>
  <c r="BX71" i="16" s="1"/>
  <c r="BX72" i="16" s="1"/>
  <c r="BX73" i="16" s="1"/>
  <c r="BX78" i="16"/>
  <c r="BX79" i="16" s="1"/>
  <c r="BX80" i="16" s="1"/>
  <c r="BX81" i="16" s="1"/>
  <c r="BY55" i="16"/>
  <c r="BY50" i="16"/>
  <c r="BY48" i="16" s="1"/>
  <c r="BY45" i="16" s="1"/>
  <c r="BY61" i="16"/>
  <c r="BY62" i="16" s="1"/>
  <c r="BY63" i="16" s="1"/>
  <c r="BY65" i="16"/>
  <c r="BY68" i="16"/>
  <c r="BY75" i="16"/>
  <c r="BY67" i="16"/>
  <c r="CK56" i="16"/>
  <c r="BY58" i="16"/>
  <c r="BY64" i="16" s="1"/>
  <c r="BY66" i="16" s="1"/>
  <c r="BZ57" i="16"/>
  <c r="BY49" i="16"/>
  <c r="BY54" i="16"/>
  <c r="BU105" i="16"/>
  <c r="BU100" i="16"/>
  <c r="BU102" i="16" s="1"/>
  <c r="BU103" i="16" s="1"/>
  <c r="BV37" i="16"/>
  <c r="BV36" i="16"/>
  <c r="BV38" i="16" s="1"/>
  <c r="BX42" i="16"/>
  <c r="BX46" i="16"/>
  <c r="BX47" i="16" s="1"/>
  <c r="BX41" i="16"/>
  <c r="BX32" i="16" s="1"/>
  <c r="BU29" i="16"/>
  <c r="BU24" i="16"/>
  <c r="BW83" i="16"/>
  <c r="CR244" i="16"/>
  <c r="CJ242" i="16"/>
  <c r="CO240" i="16"/>
  <c r="CP240" i="16"/>
  <c r="E14" i="15"/>
  <c r="E12" i="15"/>
  <c r="BX235" i="16"/>
  <c r="CP204" i="16"/>
  <c r="CP203" i="16" s="1"/>
  <c r="CP208" i="16"/>
  <c r="CP209" i="16" s="1"/>
  <c r="BW235" i="16"/>
  <c r="BY235" i="16" s="1"/>
  <c r="BV236" i="16"/>
  <c r="CC238" i="16"/>
  <c r="CD238" i="16"/>
  <c r="CI242" i="16"/>
  <c r="CK242" i="16" s="1"/>
  <c r="BU236" i="16"/>
  <c r="BW236" i="16" s="1"/>
  <c r="CA235" i="16" l="1"/>
  <c r="AI17" i="15"/>
  <c r="AJ17" i="15" s="1"/>
  <c r="AJ18" i="15"/>
  <c r="CM242" i="16"/>
  <c r="BU104" i="16"/>
  <c r="BU106" i="16"/>
  <c r="BY41" i="16"/>
  <c r="BY32" i="16" s="1"/>
  <c r="BY42" i="16"/>
  <c r="BY46" i="16"/>
  <c r="BY47" i="16" s="1"/>
  <c r="BV24" i="16"/>
  <c r="BV29" i="16"/>
  <c r="BX83" i="16"/>
  <c r="BW37" i="16"/>
  <c r="BW36" i="16"/>
  <c r="BW38" i="16" s="1"/>
  <c r="CL56" i="16"/>
  <c r="BZ55" i="16"/>
  <c r="BZ75" i="16"/>
  <c r="BZ50" i="16"/>
  <c r="BZ48" i="16" s="1"/>
  <c r="BZ45" i="16" s="1"/>
  <c r="CA57" i="16"/>
  <c r="BZ68" i="16"/>
  <c r="BZ54" i="16"/>
  <c r="BZ58" i="16"/>
  <c r="BZ64" i="16" s="1"/>
  <c r="BZ66" i="16" s="1"/>
  <c r="BZ65" i="16"/>
  <c r="BZ61" i="16"/>
  <c r="BZ62" i="16" s="1"/>
  <c r="BZ63" i="16" s="1"/>
  <c r="BZ49" i="16"/>
  <c r="BZ67" i="16"/>
  <c r="BY74" i="16"/>
  <c r="BY87" i="16"/>
  <c r="BW30" i="16"/>
  <c r="BW100" i="16"/>
  <c r="BW106" i="16"/>
  <c r="BW28" i="16"/>
  <c r="BW101" i="16"/>
  <c r="BX31" i="16"/>
  <c r="BX35" i="16"/>
  <c r="BX34" i="16"/>
  <c r="BX39" i="16"/>
  <c r="BX33" i="16"/>
  <c r="BY78" i="16"/>
  <c r="BY79" i="16" s="1"/>
  <c r="BY80" i="16" s="1"/>
  <c r="BY81" i="16" s="1"/>
  <c r="BY69" i="16"/>
  <c r="BY70" i="16" s="1"/>
  <c r="BY71" i="16" s="1"/>
  <c r="BY72" i="16" s="1"/>
  <c r="BY73" i="16" s="1"/>
  <c r="CR240" i="16"/>
  <c r="BZ235" i="16"/>
  <c r="CB235" i="16" s="1"/>
  <c r="CL242" i="16"/>
  <c r="BX236" i="16"/>
  <c r="BZ236" i="16" s="1"/>
  <c r="CE238" i="16"/>
  <c r="CG238" i="16" s="1"/>
  <c r="CF238" i="16"/>
  <c r="BY236" i="16"/>
  <c r="CC235" i="16" l="1"/>
  <c r="BX36" i="16"/>
  <c r="BX38" i="16" s="1"/>
  <c r="BX37" i="16"/>
  <c r="BX101" i="16"/>
  <c r="BX99" i="16"/>
  <c r="BX100" i="16" s="1"/>
  <c r="BX106" i="16"/>
  <c r="BX28" i="16"/>
  <c r="BX30" i="16"/>
  <c r="BZ78" i="16"/>
  <c r="BZ79" i="16" s="1"/>
  <c r="BZ80" i="16" s="1"/>
  <c r="BZ81" i="16" s="1"/>
  <c r="BZ69" i="16"/>
  <c r="BZ70" i="16" s="1"/>
  <c r="BZ71" i="16" s="1"/>
  <c r="BZ72" i="16" s="1"/>
  <c r="BZ73" i="16" s="1"/>
  <c r="BZ41" i="16"/>
  <c r="BZ32" i="16" s="1"/>
  <c r="BZ42" i="16"/>
  <c r="BZ46" i="16"/>
  <c r="BZ47" i="16" s="1"/>
  <c r="BY31" i="16"/>
  <c r="BY34" i="16"/>
  <c r="BY33" i="16"/>
  <c r="BY39" i="16"/>
  <c r="BY35" i="16"/>
  <c r="BZ74" i="16"/>
  <c r="BZ87" i="16"/>
  <c r="BY83" i="16"/>
  <c r="CA65" i="16"/>
  <c r="CB57" i="16"/>
  <c r="CA67" i="16"/>
  <c r="CA50" i="16"/>
  <c r="CA48" i="16" s="1"/>
  <c r="CA45" i="16" s="1"/>
  <c r="CA61" i="16"/>
  <c r="CA62" i="16" s="1"/>
  <c r="CA63" i="16" s="1"/>
  <c r="CA54" i="16"/>
  <c r="CA49" i="16"/>
  <c r="CA55" i="16"/>
  <c r="CA68" i="16"/>
  <c r="CM56" i="16"/>
  <c r="CA58" i="16"/>
  <c r="CA64" i="16" s="1"/>
  <c r="CA66" i="16" s="1"/>
  <c r="BW24" i="16"/>
  <c r="BW29" i="16"/>
  <c r="CI238" i="16"/>
  <c r="CE235" i="16"/>
  <c r="CN242" i="16"/>
  <c r="CP242" i="16" s="1"/>
  <c r="CO242" i="16"/>
  <c r="CD235" i="16"/>
  <c r="CF235" i="16" s="1"/>
  <c r="CA236" i="16"/>
  <c r="CB236" i="16"/>
  <c r="CH238" i="16"/>
  <c r="CJ238" i="16" s="1"/>
  <c r="CA69" i="16" l="1"/>
  <c r="CA70" i="16" s="1"/>
  <c r="CA71" i="16" s="1"/>
  <c r="CA72" i="16" s="1"/>
  <c r="CA73" i="16" s="1"/>
  <c r="CA78" i="16"/>
  <c r="CA79" i="16" s="1"/>
  <c r="CA80" i="16" s="1"/>
  <c r="CA81" i="16" s="1"/>
  <c r="BZ83" i="16"/>
  <c r="CL238" i="16"/>
  <c r="BZ39" i="16"/>
  <c r="BZ35" i="16"/>
  <c r="BZ33" i="16"/>
  <c r="BZ34" i="16"/>
  <c r="BZ31" i="16"/>
  <c r="BX29" i="16"/>
  <c r="BX24" i="16"/>
  <c r="CB67" i="16"/>
  <c r="CB54" i="16"/>
  <c r="CB55" i="16"/>
  <c r="CB58" i="16"/>
  <c r="CB64" i="16" s="1"/>
  <c r="CB66" i="16" s="1"/>
  <c r="CC57" i="16"/>
  <c r="CB50" i="16"/>
  <c r="CB48" i="16" s="1"/>
  <c r="CB45" i="16" s="1"/>
  <c r="CN56" i="16"/>
  <c r="CB65" i="16"/>
  <c r="CB61" i="16"/>
  <c r="CB62" i="16" s="1"/>
  <c r="CB63" i="16" s="1"/>
  <c r="CB49" i="16"/>
  <c r="CA42" i="16"/>
  <c r="CA41" i="16"/>
  <c r="CA32" i="16" s="1"/>
  <c r="CA46" i="16"/>
  <c r="CA47" i="16" s="1"/>
  <c r="BY37" i="16"/>
  <c r="BY36" i="16"/>
  <c r="BY38" i="16" s="1"/>
  <c r="BY28" i="16"/>
  <c r="BY99" i="16"/>
  <c r="BY101" i="16"/>
  <c r="BY30" i="16"/>
  <c r="CR242" i="16"/>
  <c r="CD236" i="16"/>
  <c r="CC236" i="16"/>
  <c r="CE236" i="16" s="1"/>
  <c r="CK238" i="16"/>
  <c r="CM238" i="16" s="1"/>
  <c r="CO238" i="16" s="1"/>
  <c r="CA33" i="16" l="1"/>
  <c r="CA34" i="16"/>
  <c r="CA39" i="16"/>
  <c r="CA31" i="16"/>
  <c r="CA35" i="16"/>
  <c r="BZ36" i="16"/>
  <c r="BZ38" i="16" s="1"/>
  <c r="BZ37" i="16"/>
  <c r="CB42" i="16"/>
  <c r="CB41" i="16"/>
  <c r="CB32" i="16" s="1"/>
  <c r="CB46" i="16"/>
  <c r="CB47" i="16" s="1"/>
  <c r="BZ28" i="16"/>
  <c r="BZ99" i="16"/>
  <c r="BZ100" i="16" s="1"/>
  <c r="BZ101" i="16"/>
  <c r="BZ30" i="16"/>
  <c r="CA83" i="16"/>
  <c r="BY24" i="16"/>
  <c r="BY29" i="16"/>
  <c r="BY105" i="16"/>
  <c r="BY100" i="16"/>
  <c r="BY102" i="16" s="1"/>
  <c r="BY103" i="16" s="1"/>
  <c r="CC61" i="16"/>
  <c r="CC62" i="16" s="1"/>
  <c r="CC63" i="16" s="1"/>
  <c r="CC55" i="16"/>
  <c r="CO56" i="16"/>
  <c r="CC49" i="16"/>
  <c r="CC67" i="16"/>
  <c r="CC58" i="16"/>
  <c r="CC64" i="16" s="1"/>
  <c r="CC66" i="16" s="1"/>
  <c r="CD57" i="16"/>
  <c r="CC50" i="16"/>
  <c r="CC48" i="16" s="1"/>
  <c r="CC45" i="16" s="1"/>
  <c r="CC54" i="16"/>
  <c r="CC65" i="16"/>
  <c r="CB78" i="16"/>
  <c r="CB79" i="16" s="1"/>
  <c r="CB80" i="16" s="1"/>
  <c r="CB81" i="16" s="1"/>
  <c r="CB69" i="16"/>
  <c r="CB70" i="16" s="1"/>
  <c r="CB71" i="16" s="1"/>
  <c r="CB72" i="16" s="1"/>
  <c r="CB73" i="16" s="1"/>
  <c r="CB68" i="16"/>
  <c r="CG236" i="16"/>
  <c r="CN238" i="16"/>
  <c r="CP238" i="16" s="1"/>
  <c r="CR238" i="16" s="1"/>
  <c r="CF236" i="16"/>
  <c r="CA28" i="16" l="1"/>
  <c r="CA101" i="16"/>
  <c r="CA99" i="16"/>
  <c r="CA30" i="16"/>
  <c r="CB83" i="16"/>
  <c r="BY104" i="16"/>
  <c r="BY106" i="16"/>
  <c r="CC41" i="16"/>
  <c r="CC32" i="16" s="1"/>
  <c r="CC42" i="16"/>
  <c r="CC46" i="16"/>
  <c r="CC47" i="16" s="1"/>
  <c r="CD67" i="16"/>
  <c r="CD50" i="16"/>
  <c r="CD48" i="16" s="1"/>
  <c r="CD45" i="16" s="1"/>
  <c r="CD58" i="16"/>
  <c r="CD64" i="16" s="1"/>
  <c r="CD66" i="16" s="1"/>
  <c r="CD61" i="16"/>
  <c r="CD62" i="16" s="1"/>
  <c r="CD63" i="16" s="1"/>
  <c r="CD65" i="16"/>
  <c r="CD55" i="16"/>
  <c r="CD54" i="16"/>
  <c r="CD49" i="16"/>
  <c r="CP56" i="16"/>
  <c r="CE57" i="16"/>
  <c r="BZ29" i="16"/>
  <c r="BZ24" i="16"/>
  <c r="CC69" i="16"/>
  <c r="CC70" i="16" s="1"/>
  <c r="CC71" i="16" s="1"/>
  <c r="CC72" i="16" s="1"/>
  <c r="CC73" i="16" s="1"/>
  <c r="CC68" i="16"/>
  <c r="CC74" i="16" s="1"/>
  <c r="CC75" i="16" s="1"/>
  <c r="CC87" i="16" s="1"/>
  <c r="CC78" i="16"/>
  <c r="CC79" i="16" s="1"/>
  <c r="CC80" i="16" s="1"/>
  <c r="CC81" i="16" s="1"/>
  <c r="CB35" i="16"/>
  <c r="CB34" i="16"/>
  <c r="CB31" i="16"/>
  <c r="CB33" i="16"/>
  <c r="CB39" i="16"/>
  <c r="CA36" i="16"/>
  <c r="CA38" i="16" s="1"/>
  <c r="CA37" i="16"/>
  <c r="CH236" i="16"/>
  <c r="CJ236" i="16" s="1"/>
  <c r="CI236" i="16"/>
  <c r="CD78" i="16" l="1"/>
  <c r="CD79" i="16" s="1"/>
  <c r="CD80" i="16" s="1"/>
  <c r="CD81" i="16" s="1"/>
  <c r="CD68" i="16"/>
  <c r="CD74" i="16" s="1"/>
  <c r="CD75" i="16" s="1"/>
  <c r="CD87" i="16" s="1"/>
  <c r="CD69" i="16"/>
  <c r="CD70" i="16" s="1"/>
  <c r="CD71" i="16" s="1"/>
  <c r="CD72" i="16" s="1"/>
  <c r="CD73" i="16" s="1"/>
  <c r="CC83" i="16"/>
  <c r="CB36" i="16"/>
  <c r="CB38" i="16" s="1"/>
  <c r="CB37" i="16"/>
  <c r="CA105" i="16"/>
  <c r="CA100" i="16"/>
  <c r="CA102" i="16" s="1"/>
  <c r="CA103" i="16" s="1"/>
  <c r="CK236" i="16"/>
  <c r="CM236" i="16" s="1"/>
  <c r="CB30" i="16"/>
  <c r="CB106" i="16"/>
  <c r="CB101" i="16"/>
  <c r="CB28" i="16"/>
  <c r="CB99" i="16"/>
  <c r="CE49" i="16"/>
  <c r="CE58" i="16"/>
  <c r="CE64" i="16" s="1"/>
  <c r="CE66" i="16" s="1"/>
  <c r="CE67" i="16"/>
  <c r="CQ56" i="16"/>
  <c r="CE65" i="16"/>
  <c r="CE61" i="16"/>
  <c r="CE62" i="16" s="1"/>
  <c r="CE63" i="16" s="1"/>
  <c r="CE50" i="16"/>
  <c r="CE48" i="16" s="1"/>
  <c r="CE45" i="16" s="1"/>
  <c r="CE54" i="16"/>
  <c r="CE55" i="16"/>
  <c r="CD41" i="16"/>
  <c r="CD32" i="16" s="1"/>
  <c r="CD42" i="16"/>
  <c r="CD46" i="16"/>
  <c r="CD47" i="16" s="1"/>
  <c r="CC33" i="16"/>
  <c r="CC34" i="16"/>
  <c r="CC31" i="16"/>
  <c r="CC35" i="16"/>
  <c r="CC39" i="16"/>
  <c r="CA24" i="16"/>
  <c r="CA29" i="16"/>
  <c r="CL236" i="16"/>
  <c r="CN236" i="16" s="1"/>
  <c r="CC37" i="16" l="1"/>
  <c r="CC36" i="16"/>
  <c r="CC38" i="16" s="1"/>
  <c r="CB100" i="16"/>
  <c r="CB102" i="16" s="1"/>
  <c r="CB103" i="16" s="1"/>
  <c r="CB105" i="16"/>
  <c r="CB104" i="16" s="1"/>
  <c r="CE42" i="16"/>
  <c r="CE46" i="16"/>
  <c r="CE47" i="16" s="1"/>
  <c r="CE41" i="16"/>
  <c r="CE32" i="16" s="1"/>
  <c r="CA106" i="16"/>
  <c r="CA104" i="16"/>
  <c r="CC99" i="16"/>
  <c r="CC106" i="16"/>
  <c r="CC101" i="16"/>
  <c r="CC30" i="16"/>
  <c r="CC28" i="16"/>
  <c r="CE78" i="16"/>
  <c r="CE79" i="16" s="1"/>
  <c r="CE80" i="16" s="1"/>
  <c r="CE81" i="16" s="1"/>
  <c r="CE69" i="16"/>
  <c r="CE70" i="16" s="1"/>
  <c r="CE71" i="16" s="1"/>
  <c r="CE72" i="16" s="1"/>
  <c r="CE73" i="16" s="1"/>
  <c r="CE68" i="16"/>
  <c r="CE74" i="16" s="1"/>
  <c r="CE75" i="16" s="1"/>
  <c r="CE87" i="16" s="1"/>
  <c r="CB29" i="16"/>
  <c r="CB24" i="16"/>
  <c r="CD35" i="16"/>
  <c r="CD33" i="16"/>
  <c r="CD34" i="16"/>
  <c r="CD39" i="16"/>
  <c r="CD31" i="16"/>
  <c r="CD83" i="16"/>
  <c r="CP236" i="16"/>
  <c r="CO236" i="16"/>
  <c r="CD36" i="16" l="1"/>
  <c r="CD38" i="16" s="1"/>
  <c r="CD37" i="16"/>
  <c r="CE83" i="16"/>
  <c r="CD99" i="16"/>
  <c r="CD106" i="16"/>
  <c r="CD30" i="16"/>
  <c r="CD101" i="16"/>
  <c r="CD28" i="16"/>
  <c r="CC29" i="16"/>
  <c r="CC24" i="16"/>
  <c r="CC105" i="16"/>
  <c r="CC104" i="16" s="1"/>
  <c r="CC100" i="16"/>
  <c r="CC102" i="16" s="1"/>
  <c r="CC103" i="16" s="1"/>
  <c r="CE35" i="16"/>
  <c r="CE39" i="16"/>
  <c r="CE33" i="16"/>
  <c r="CE34" i="16"/>
  <c r="CE31" i="16"/>
  <c r="CR236" i="16"/>
  <c r="CE106" i="16" l="1"/>
  <c r="CE28" i="16"/>
  <c r="CE101" i="16"/>
  <c r="CE100" i="16"/>
  <c r="CE30" i="16"/>
  <c r="CE37" i="16"/>
  <c r="CE36" i="16"/>
  <c r="CE38" i="16" s="1"/>
  <c r="CD29" i="16"/>
  <c r="CD24" i="16"/>
  <c r="CD105" i="16"/>
  <c r="CD104" i="16" s="1"/>
  <c r="CD100" i="16"/>
  <c r="CD102" i="16" s="1"/>
  <c r="CD103" i="16" s="1"/>
  <c r="CE24" i="16" l="1"/>
  <c r="CE29" i="16"/>
  <c r="AH36" i="15" l="1"/>
  <c r="AH92" i="15" l="1"/>
  <c r="AH93" i="15" s="1"/>
  <c r="AH38" i="15" l="1"/>
  <c r="AH100" i="15"/>
  <c r="AH101" i="15" s="1"/>
  <c r="AH90" i="15" l="1"/>
  <c r="AH91" i="15" s="1"/>
  <c r="AH37" i="15"/>
  <c r="AH35" i="15"/>
  <c r="AH33" i="15" s="1"/>
  <c r="AH31" i="15" l="1"/>
  <c r="AH34" i="15"/>
  <c r="AH88" i="15" l="1"/>
  <c r="AH89" i="15" s="1"/>
  <c r="AH30" i="15"/>
  <c r="AH25" i="15" s="1"/>
  <c r="AH32" i="15"/>
  <c r="AH26" i="15" l="1"/>
  <c r="AH28" i="15"/>
  <c r="AH29" i="15"/>
  <c r="AH27" i="15" s="1"/>
  <c r="AH24" i="15" l="1"/>
  <c r="AH23" i="15" s="1"/>
  <c r="AH21" i="15" s="1"/>
  <c r="AH86" i="15"/>
  <c r="AH87" i="15" s="1"/>
  <c r="AH13" i="15" l="1"/>
  <c r="AH20" i="15"/>
  <c r="AH19" i="15" s="1"/>
  <c r="AH18" i="15" s="1"/>
  <c r="AH17" i="15" s="1"/>
  <c r="AH16" i="15"/>
  <c r="AH15" i="15" s="1"/>
  <c r="AH14" i="15" l="1"/>
  <c r="AH12" i="15"/>
  <c r="AL92" i="15" l="1"/>
  <c r="AL93" i="15" s="1"/>
  <c r="AL40" i="15" l="1"/>
  <c r="AL100" i="15" s="1"/>
  <c r="AL101" i="15" s="1"/>
  <c r="AL38" i="15" l="1"/>
  <c r="AL90" i="15" s="1"/>
  <c r="AL91" i="15" s="1"/>
  <c r="AL37" i="15"/>
  <c r="AL33" i="15" l="1"/>
  <c r="AL34" i="15" l="1"/>
  <c r="AL88" i="15"/>
  <c r="AL89" i="15" s="1"/>
  <c r="AL32" i="15"/>
  <c r="AL25" i="15" l="1"/>
  <c r="AL29" i="15"/>
  <c r="AL27" i="15" s="1"/>
  <c r="AL26" i="15"/>
  <c r="AL24" i="15" s="1"/>
  <c r="AL23" i="15" s="1"/>
  <c r="AL21" i="15" s="1"/>
  <c r="AL28" i="15"/>
  <c r="AL20" i="15" l="1"/>
  <c r="AL19" i="15" s="1"/>
  <c r="AL18" i="15" s="1"/>
  <c r="AL17" i="15" s="1"/>
  <c r="AL16" i="15"/>
  <c r="AL15" i="15" s="1"/>
  <c r="AL12" i="15" s="1"/>
  <c r="DQ75" i="16"/>
  <c r="DQ87" i="16" s="1"/>
  <c r="DQ67" i="16"/>
  <c r="DQ57" i="16"/>
  <c r="DQ49" i="16" s="1"/>
  <c r="DQ61" i="16" l="1"/>
  <c r="DQ62" i="16" s="1"/>
  <c r="DQ63" i="16" s="1"/>
  <c r="DQ58" i="16"/>
  <c r="DQ65" i="16" s="1"/>
  <c r="DQ55" i="16"/>
  <c r="DQ54" i="16"/>
  <c r="DQ45" i="16" s="1"/>
  <c r="DQ50" i="16"/>
  <c r="DQ48" i="16" s="1"/>
  <c r="DQ64" i="16" l="1"/>
  <c r="DQ66" i="16" s="1"/>
  <c r="DQ42" i="16"/>
  <c r="DQ41" i="16"/>
  <c r="DQ32" i="16" s="1"/>
  <c r="DQ46" i="16"/>
  <c r="DQ47" i="16" s="1"/>
  <c r="DQ33" i="16" l="1"/>
  <c r="DQ39" i="16"/>
  <c r="DQ31" i="16"/>
  <c r="DQ35" i="16"/>
  <c r="DQ34" i="16"/>
  <c r="DQ28" i="16" l="1"/>
  <c r="DQ30" i="16"/>
  <c r="DQ37" i="16"/>
  <c r="DQ36" i="16"/>
  <c r="DQ38" i="16" s="1"/>
  <c r="DQ29" i="16" l="1"/>
  <c r="DQ24" i="16"/>
</calcChain>
</file>

<file path=xl/sharedStrings.xml><?xml version="1.0" encoding="utf-8"?>
<sst xmlns="http://schemas.openxmlformats.org/spreadsheetml/2006/main" count="2100" uniqueCount="536">
  <si>
    <t xml:space="preserve"> </t>
  </si>
  <si>
    <t>SHOW DATES</t>
  </si>
  <si>
    <t>FABRIC AND PREDEVELOPMENT</t>
  </si>
  <si>
    <t>MILESTONE</t>
  </si>
  <si>
    <t>SET UP</t>
  </si>
  <si>
    <t>PROTO X</t>
  </si>
  <si>
    <t>MSR</t>
  </si>
  <si>
    <t>BULK FIT #1</t>
  </si>
  <si>
    <t>LA SET UP</t>
  </si>
  <si>
    <t>FABRIC DEVELOPMENT X</t>
  </si>
  <si>
    <t>LP UPDATE DUE</t>
  </si>
  <si>
    <t>WASH DEVELOPMENTS IN HOUSE</t>
  </si>
  <si>
    <t>TREND</t>
  </si>
  <si>
    <t xml:space="preserve">ACTION SMS FABRIC ROLLS </t>
  </si>
  <si>
    <t>SMS ASSORTS BASED ON 50 days from SMS X</t>
  </si>
  <si>
    <t xml:space="preserve">SMS X </t>
  </si>
  <si>
    <t>PRESHOW RECAP</t>
  </si>
  <si>
    <t>SMS COMMENTS X</t>
  </si>
  <si>
    <t>COST ENG WEEK/ COSTING UPDATE</t>
  </si>
  <si>
    <t>MSR EDIT</t>
  </si>
  <si>
    <t>SPEC X</t>
  </si>
  <si>
    <t>DESIGN PACK/PRINT &amp; COLOR CARD/PALLETTE X</t>
  </si>
  <si>
    <t>COST ENG WEEK</t>
  </si>
  <si>
    <t>WASH ID MEETING</t>
  </si>
  <si>
    <t>Merchant Projections &amp; Target RTLS DUE</t>
  </si>
  <si>
    <t>SKETCH REVIEW #2</t>
  </si>
  <si>
    <t>SKETCH REVIEW #1 /FABRIC CHECK IN</t>
  </si>
  <si>
    <t>ARTWORK X</t>
  </si>
  <si>
    <t>N/A</t>
  </si>
  <si>
    <t>same as 6/30</t>
  </si>
  <si>
    <t>Pre-show aligns with active show</t>
  </si>
  <si>
    <t>same as 9/30</t>
  </si>
  <si>
    <t>Monday</t>
  </si>
  <si>
    <t>Wednesday</t>
  </si>
  <si>
    <t>Thursday</t>
  </si>
  <si>
    <t>Friday</t>
  </si>
  <si>
    <t>Sketch review to IN DC - DAYS</t>
  </si>
  <si>
    <t>Sketch review to IN DC - WKS</t>
  </si>
  <si>
    <t>MSR to IN DC- DAYS</t>
  </si>
  <si>
    <t>MSR to IN DC- WKS</t>
  </si>
  <si>
    <t>Spec X to IN DC - DAYS</t>
  </si>
  <si>
    <t>Spec X to IN DC - WKS</t>
  </si>
  <si>
    <t>POHO to IN DC - DAYS</t>
  </si>
  <si>
    <t>POHO to IN DC - WKS</t>
  </si>
  <si>
    <t>SMS Assorts to IN DC- DAYS</t>
  </si>
  <si>
    <t>SMS Assorts to IN DC- WKS</t>
  </si>
  <si>
    <t>PERFORMANCE</t>
  </si>
  <si>
    <t>Design Month</t>
  </si>
  <si>
    <t>Buy Month</t>
  </si>
  <si>
    <t>Design - 4 Omni collections per year</t>
  </si>
  <si>
    <t>Order placement -  6 X per Year</t>
  </si>
  <si>
    <t>WASH DEVELOPMENT PACKAGES X</t>
  </si>
  <si>
    <t>SUPPLIER PRE DEVELOPMMENT X DATE FOR TRIMS, EMB MOCKS, ARTWORK</t>
  </si>
  <si>
    <t>Fabric - 2 big developments per year/ 2 refreshers</t>
  </si>
  <si>
    <t>DEVELOPMENT (PRE-MSR)</t>
  </si>
  <si>
    <t>LATE ADD/ SMS (POST- MSR)</t>
  </si>
  <si>
    <t>IN DC - WHSL  (VIA VSL)</t>
  </si>
  <si>
    <t>IN DC - RTL (VIA AIR)</t>
  </si>
  <si>
    <t xml:space="preserve">NO GO </t>
  </si>
  <si>
    <t>Lat add Spec X to IN DC- DAYS</t>
  </si>
  <si>
    <t>Lat add spec X to IN DC- WKS</t>
  </si>
  <si>
    <t>Fabric Intial Development to IN DC - DAYS</t>
  </si>
  <si>
    <t>Fabric Intial Development to IN DC - WKS</t>
  </si>
  <si>
    <t>FABRIC DEVELOPMENTS IN HOUSE/ SAMPLE YDG READY</t>
  </si>
  <si>
    <t>WEAR TESTS REQUESTED</t>
  </si>
  <si>
    <t>WEAR TESTS RECEIVED</t>
  </si>
  <si>
    <t>WEAR TESTS COMPLETED</t>
  </si>
  <si>
    <t>FABRIC DEVELOPMENT ID /CORE SAMPLE ROLL CHECK</t>
  </si>
  <si>
    <t>cny 2020 1/25</t>
  </si>
  <si>
    <t xml:space="preserve">Bulk ship date VSL </t>
  </si>
  <si>
    <t>Fabric 2 x year</t>
  </si>
  <si>
    <t>2019 ACTIVE 7/18  PROJECT 8/14-8/16  &amp; COTIERE9/17-9/19</t>
  </si>
  <si>
    <t>2019 ACTIVE  EAST AND WEST 1/11-1/12, 1/24-1/25 INTERMEZZO  1/17/18</t>
  </si>
  <si>
    <t>2019 LA MARKET 10/9-10/12</t>
  </si>
  <si>
    <t>2019 PROJECT 2/12-2/14 COTERIE 2/20</t>
  </si>
  <si>
    <t>smpl x to order placement - DAYS</t>
  </si>
  <si>
    <t>smpl x to order placement - WKS</t>
  </si>
  <si>
    <t>cny 2021 2/12</t>
  </si>
  <si>
    <t>Tuesday</t>
  </si>
  <si>
    <t>can wait till 9/13 to buy but would be air</t>
  </si>
  <si>
    <t>can wait till 3/20 to buy but would be air</t>
  </si>
  <si>
    <t>can wait till 9/18 to buy but would be air</t>
  </si>
  <si>
    <t>CNY 2019 2/5</t>
  </si>
  <si>
    <t>average</t>
  </si>
  <si>
    <t>NEW average</t>
  </si>
  <si>
    <t>sketch to MSR</t>
  </si>
  <si>
    <t>sketch to IN DC - wks</t>
  </si>
  <si>
    <t>sketch to IN DC - days</t>
  </si>
  <si>
    <t xml:space="preserve">spec X to in DC </t>
  </si>
  <si>
    <t>sketch to IN DC - months</t>
  </si>
  <si>
    <t>spec X to in DC - wks</t>
  </si>
  <si>
    <t>Fab id to MSR</t>
  </si>
  <si>
    <t>late add spec X to in dc</t>
  </si>
  <si>
    <t>Fab id to IN DC - days</t>
  </si>
  <si>
    <t>late add spec X to in dc - wks</t>
  </si>
  <si>
    <t>Fab id to IN DC - months</t>
  </si>
  <si>
    <t xml:space="preserve">MSR to in dc </t>
  </si>
  <si>
    <t>MSR to in dc - wks</t>
  </si>
  <si>
    <t xml:space="preserve">assoretment review to in dc </t>
  </si>
  <si>
    <t>assoretment review to in dc - wks</t>
  </si>
  <si>
    <t xml:space="preserve">order place to in dc </t>
  </si>
  <si>
    <t>order place to in dc - wks</t>
  </si>
  <si>
    <t>New Retail calendar timing starts with this dlv</t>
  </si>
  <si>
    <t>updated 10/8</t>
  </si>
  <si>
    <t>updated 1.20.15</t>
  </si>
  <si>
    <t>updated 7.10.15</t>
  </si>
  <si>
    <t>updated 3.25.16</t>
  </si>
  <si>
    <t>updated 12.9.16</t>
  </si>
  <si>
    <t>updated 8.9.17</t>
  </si>
  <si>
    <t>updated 6.2.18</t>
  </si>
  <si>
    <t>Updated 10.30.18</t>
  </si>
  <si>
    <t>Customer CXCL</t>
  </si>
  <si>
    <t xml:space="preserve"> Print Trend Direction Mtg</t>
  </si>
  <si>
    <t>Seasonal/ Monthly Line plan Kickoff Meeting</t>
  </si>
  <si>
    <t>same as 1/30</t>
  </si>
  <si>
    <t>same as 2/28</t>
  </si>
  <si>
    <t>Same as 1/30</t>
  </si>
  <si>
    <t>Fabric/ print ID MTG (same time as whsl)</t>
  </si>
  <si>
    <t>RETAIL only fabric needs Check in</t>
  </si>
  <si>
    <t xml:space="preserve">fabric ID MTG </t>
  </si>
  <si>
    <t>based off of 7/30</t>
  </si>
  <si>
    <t>based off of 4/30</t>
  </si>
  <si>
    <t>Sample Ydg initiated for proto's</t>
  </si>
  <si>
    <t>Pre-Development TB (mocks, Fabric rolls latest date, Prints, and Trims)</t>
  </si>
  <si>
    <t>PCD sketch review</t>
  </si>
  <si>
    <t>cost eng/ package prep week - retail</t>
  </si>
  <si>
    <t>n/a</t>
  </si>
  <si>
    <t>Digital Ydg requests and artwork X</t>
  </si>
  <si>
    <t>Artwork Review MTG (Tech/PD/Design/ Print teams)</t>
  </si>
  <si>
    <t>artwork layouts  x priority 1</t>
  </si>
  <si>
    <t>artwork  layouts x priority 2</t>
  </si>
  <si>
    <t>trims/ combo fabrics ID and sent out priority 1</t>
  </si>
  <si>
    <t>trims/ combo fabrics ID and sent out priority 2</t>
  </si>
  <si>
    <t>PD Wrap around mtg based on Sketch review</t>
  </si>
  <si>
    <t>india set up 10/14  spec X 10/18</t>
  </si>
  <si>
    <t>PCD set ups</t>
  </si>
  <si>
    <t>smpl ydg in house</t>
  </si>
  <si>
    <t>set up china</t>
  </si>
  <si>
    <t>spec x china</t>
  </si>
  <si>
    <t xml:space="preserve">PCD  specx x </t>
  </si>
  <si>
    <t>place date info due from vendors</t>
  </si>
  <si>
    <t>retail fabric place date chart passed to merchants</t>
  </si>
  <si>
    <t>wash  trials x  = retail</t>
  </si>
  <si>
    <t>IHD Turnover to Pattern room  TB</t>
  </si>
  <si>
    <t>PCD proto's x</t>
  </si>
  <si>
    <t>Retail Line Plan due</t>
  </si>
  <si>
    <t xml:space="preserve">seasonal fabric positioning </t>
  </si>
  <si>
    <t>china proto x date</t>
  </si>
  <si>
    <t xml:space="preserve"> proto X date</t>
  </si>
  <si>
    <t>LY MSR</t>
  </si>
  <si>
    <t>msr mtg</t>
  </si>
  <si>
    <t>MSR Wrap around</t>
  </si>
  <si>
    <t xml:space="preserve">late add cost eng/ package prep week </t>
  </si>
  <si>
    <t>Early Commit CNY</t>
  </si>
  <si>
    <t xml:space="preserve">artwork layouts  x </t>
  </si>
  <si>
    <t xml:space="preserve">trims/ combo fabrics ID and sent out </t>
  </si>
  <si>
    <t>Late add set up/ BULK FITS</t>
  </si>
  <si>
    <t>PD Wrap around mtg based on MSR</t>
  </si>
  <si>
    <t>Late add specs X</t>
  </si>
  <si>
    <t>Buy Review Meeting - Dresses</t>
  </si>
  <si>
    <t>wk 2 weds</t>
  </si>
  <si>
    <t>Assorment Review</t>
  </si>
  <si>
    <t>wk 2 Friday</t>
  </si>
  <si>
    <t>Buy Review Meeting - Blouses</t>
  </si>
  <si>
    <t>wk 3 Tuesday</t>
  </si>
  <si>
    <t>Buy Review Meeting - Knits</t>
  </si>
  <si>
    <t>Buy Review Meeting - Intimates/Movement</t>
  </si>
  <si>
    <t>wk 3 weds</t>
  </si>
  <si>
    <t>place date lead- time information due</t>
  </si>
  <si>
    <t>style approved -ALL T&amp;A components</t>
  </si>
  <si>
    <t>Buy Review Meeting - Structured/Skirts</t>
  </si>
  <si>
    <t>wk 3 Thursday</t>
  </si>
  <si>
    <t>Buy Review Meeting - Endless Summer/Beach</t>
  </si>
  <si>
    <t>wk 3 Friday</t>
  </si>
  <si>
    <t>POHO - dresses</t>
  </si>
  <si>
    <t>POHO - Blouses</t>
  </si>
  <si>
    <t>POHO - Knits</t>
  </si>
  <si>
    <t>orders placed - non china</t>
  </si>
  <si>
    <t>Late add proto's X</t>
  </si>
  <si>
    <t>x date</t>
  </si>
  <si>
    <t>in dc</t>
  </si>
  <si>
    <t>catalog shoot date</t>
  </si>
  <si>
    <t>Catalog Month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</si>
  <si>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</si>
  <si>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</si>
  <si>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</si>
  <si>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</si>
  <si>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</si>
  <si>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</si>
  <si>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</si>
  <si>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</si>
  <si>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</si>
  <si>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</si>
  <si>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</si>
  <si>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</si>
  <si>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April</t>
  </si>
  <si>
    <t>September</t>
  </si>
  <si>
    <t>October</t>
  </si>
  <si>
    <t>November</t>
  </si>
  <si>
    <t>December</t>
  </si>
  <si>
    <t>January</t>
  </si>
  <si>
    <t>February</t>
  </si>
  <si>
    <t>Book drop date</t>
  </si>
  <si>
    <t>Customer CXCL Retail</t>
  </si>
  <si>
    <t>calendar notes:</t>
  </si>
  <si>
    <t>***no china ESU smpls for 2/27 finalization</t>
  </si>
  <si>
    <t>added 10 days to production time for may holiday</t>
  </si>
  <si>
    <t>1 extra week for proto's due to may holiday</t>
  </si>
  <si>
    <t>x date accts for october holiday</t>
  </si>
  <si>
    <t xml:space="preserve"> set up timing 2 weeks for dbl dlv               x date accts for october holiday</t>
  </si>
  <si>
    <t>x date accts for  CNY</t>
  </si>
  <si>
    <t>x date accts for cny</t>
  </si>
  <si>
    <t>**no china ESU for MSR</t>
  </si>
  <si>
    <t>** extra time for esu proto making  due to cny</t>
  </si>
  <si>
    <t>***wrap around with merch needs to happen on 5/5 to give enough time for proto making/ holiday</t>
  </si>
  <si>
    <t>need to prioritize late add india styles first due to diwaili              x proto making time due to 2 dlvs</t>
  </si>
  <si>
    <t>only one week for late adds as should be covered with travel</t>
  </si>
  <si>
    <t>need to do fabrics with 6/30 due to CNY           ESU for china can only happen thru mocks or pattern room. Otherwise need to do incremental pre-development and hold style development until MSR</t>
  </si>
  <si>
    <t>xtra week for china holiday to make proto's</t>
  </si>
  <si>
    <t>** higher rate of early commits due to october holiday in china        wrap around moved to day after due to 4th of july holiday</t>
  </si>
  <si>
    <t>china set ups will need to take place during cost eng week due to china oct holiday</t>
  </si>
  <si>
    <t>india set ups will need to take place during first week of set ups due to Diwali</t>
  </si>
  <si>
    <t>4 weeks for samples due to diwali    extra time for cny prod</t>
  </si>
  <si>
    <t>extra time for cny prod</t>
  </si>
  <si>
    <t>NO china ESU set ups due to CNY</t>
  </si>
  <si>
    <t xml:space="preserve">                 *larger amount of early commits due to CNY *2weeks specs for dbl dlv **first dlv set up Monday - out same week Friday</t>
  </si>
  <si>
    <t>* timing b/w BR and POHO is short due to holiday        *extra two weeks for CNY</t>
  </si>
  <si>
    <t>*Late add set ups same week as buy review due to holidays            * timing b/w  MSR, BR and POHO is short due to holiday        *extra two weeks for CNY</t>
  </si>
  <si>
    <t>*CHINA LATE ADDS will need to be set up during cost eng week due to CNY             * timing b/w  MSR, BR and POHO is short due to holiday        *extra two weeks for CNY</t>
  </si>
  <si>
    <t>* timing b/w  MSR,  and BR  is short   *late adds need to take place  prior to assortment review to compensate for whsl dbl dlv set ups</t>
  </si>
  <si>
    <t>late add set ups happen on weds of week due to holiday</t>
  </si>
  <si>
    <t>xtra time for set ups dbl dlv</t>
  </si>
  <si>
    <t>have to EC fabric for this dlv due to CNY being later                     *xtra wk for samples due to oct holiday</t>
  </si>
  <si>
    <t>MSR WILL TAKE PLACE ON THURSDAY DUE TO HOLIDAY</t>
  </si>
  <si>
    <t>no esu china</t>
  </si>
  <si>
    <r>
      <rPr>
        <sz val="11"/>
        <color indexed="10"/>
        <rFont val="Calibri"/>
        <family val="2"/>
      </rPr>
      <t>NO ESU COST ENG WEEK</t>
    </r>
    <r>
      <rPr>
        <sz val="11"/>
        <color theme="1"/>
        <rFont val="Calibri"/>
        <family val="2"/>
        <scheme val="minor"/>
      </rPr>
      <t xml:space="preserve">  xtra wk production for golden week</t>
    </r>
  </si>
  <si>
    <t>xtra wk production for golden week</t>
  </si>
  <si>
    <t>cny is feb 5th</t>
  </si>
  <si>
    <r>
      <rPr>
        <sz val="11"/>
        <color indexed="10"/>
        <rFont val="Calibri"/>
        <family val="2"/>
      </rPr>
      <t>cny</t>
    </r>
    <r>
      <rPr>
        <sz val="11"/>
        <color theme="1"/>
        <rFont val="Calibri"/>
        <family val="2"/>
        <scheme val="minor"/>
      </rPr>
      <t xml:space="preserve"> </t>
    </r>
  </si>
  <si>
    <t>no cost eng week                          no late adds for china due to CNY</t>
  </si>
  <si>
    <t>no china ESU set ups - must be in hse drapes and late adds</t>
  </si>
  <si>
    <t>Larger percentage of EC for this month.</t>
  </si>
  <si>
    <t>Intimates Pre-Development</t>
  </si>
  <si>
    <t>Retail Timing</t>
  </si>
  <si>
    <t>Fabric development showback</t>
  </si>
  <si>
    <t>same as 12/30</t>
  </si>
  <si>
    <t>same as 3/30</t>
  </si>
  <si>
    <t>Pre-development X from factory</t>
  </si>
  <si>
    <t>wash Instructions X</t>
  </si>
  <si>
    <t>same as 7/30</t>
  </si>
  <si>
    <t>Wash ID Meeting</t>
  </si>
  <si>
    <t>fabric instructions go out (roll/ wash)</t>
  </si>
  <si>
    <t>Fabric ID Meeting  (Actioning for the Magic Box)</t>
  </si>
  <si>
    <t>cny 2020 - 1/25 cut off 12/30x- 1/10x</t>
  </si>
  <si>
    <t>updated 10/8/13</t>
  </si>
  <si>
    <t>updated 10.30.18</t>
  </si>
  <si>
    <t>ship date -china</t>
  </si>
  <si>
    <t>ship date - non china</t>
  </si>
  <si>
    <t>size breaks &amp; po's due by noon</t>
  </si>
  <si>
    <t>ecom additional 9pcs of sms x fcty  to NYC/ PA</t>
  </si>
  <si>
    <t>left over liabilities fianlaized from vendors - china</t>
  </si>
  <si>
    <t>left over liabilities fianlaized from vendors - non china</t>
  </si>
  <si>
    <t xml:space="preserve">color assorts </t>
  </si>
  <si>
    <t>orders placed clr/ style - non -  china</t>
  </si>
  <si>
    <t>color assorts -EXTERNAL  (1 week post)</t>
  </si>
  <si>
    <t>preclass</t>
  </si>
  <si>
    <t>LY preshow</t>
  </si>
  <si>
    <t>on sale</t>
  </si>
  <si>
    <t>sms pre show recap</t>
  </si>
  <si>
    <t>sms balances x with fit sample</t>
  </si>
  <si>
    <t>ship complete w/ 1 pc</t>
  </si>
  <si>
    <t>orders placed - greige EXTERNAL</t>
  </si>
  <si>
    <t>orders placed - greige Internal  (2 weeks prior)</t>
  </si>
  <si>
    <t>POHO</t>
  </si>
  <si>
    <t>Early Commit for CNY</t>
  </si>
  <si>
    <t>Whsl Photo Shoot</t>
  </si>
  <si>
    <t xml:space="preserve"> sms x 1 pc -  NON ASIA complete incld fit sample</t>
  </si>
  <si>
    <t xml:space="preserve">sms x </t>
  </si>
  <si>
    <t>estimate costing due from vendors</t>
  </si>
  <si>
    <t xml:space="preserve">sms X EXTERNAL </t>
  </si>
  <si>
    <t>sms x -  ASIA complete incld fit sample</t>
  </si>
  <si>
    <t>Late Add/ SMS specs x</t>
  </si>
  <si>
    <t>Late Add set up</t>
  </si>
  <si>
    <t>artwork layouts  x priority 2</t>
  </si>
  <si>
    <t>artwork  layouts x priority 1</t>
  </si>
  <si>
    <t>8/15/</t>
  </si>
  <si>
    <t>sms color assorts given - external</t>
  </si>
  <si>
    <t>sms color assorts given -external</t>
  </si>
  <si>
    <t>sms color assorts given - internal</t>
  </si>
  <si>
    <t>PD Wrap around mtg based on  MSR</t>
  </si>
  <si>
    <t>SMS CHINA &amp; INDIA</t>
  </si>
  <si>
    <t>Late Add cost eng/ package prep week</t>
  </si>
  <si>
    <t>7/15 &amp; 7/22</t>
  </si>
  <si>
    <t>MSR wrap around mtg w/ prod, buying, design</t>
  </si>
  <si>
    <t>sms pc goods positioned</t>
  </si>
  <si>
    <t>seasonal fabric positioning</t>
  </si>
  <si>
    <t>PARTY Development Month</t>
  </si>
  <si>
    <t>acctd for may holiday</t>
  </si>
  <si>
    <t>gave 2 weeks for setups for dbl dlv set up timing</t>
  </si>
  <si>
    <t xml:space="preserve"> x date accts for CNY   acctd for oct holiday for sms</t>
  </si>
  <si>
    <t>***for China -- sms greige ydg should be secured at sketch review timing</t>
  </si>
  <si>
    <t>extra week between msr and set ups</t>
  </si>
  <si>
    <t xml:space="preserve">last ship date 2/6X for CNY                      </t>
  </si>
  <si>
    <t>xtra time for cny production moved preshow to 1/6 to account for holiday</t>
  </si>
  <si>
    <t>LA market =1/12, xtra time for cny produciton last ship date 2/6X for CNY</t>
  </si>
  <si>
    <t>magic = 2/18</t>
  </si>
  <si>
    <t>last ship date 2/6X for CNY</t>
  </si>
  <si>
    <t>need to set up china sms specs during cost eng wk due to china holiday</t>
  </si>
  <si>
    <t>6 weeks for sms due to coterie</t>
  </si>
  <si>
    <t>*need to sms assort same week as msr due to diwali / oct holiday and pull up pre show</t>
  </si>
  <si>
    <t>• india sms fittings/ LA set ups will need to take place during cost eng week due to Diwali</t>
  </si>
  <si>
    <t>extra week in sms due to cny</t>
  </si>
  <si>
    <t>*sms needs to be color assorted prior to sms for 6/30</t>
  </si>
  <si>
    <t>*coterie is 9/18</t>
  </si>
  <si>
    <t>early sms assort for china &amp; India</t>
  </si>
  <si>
    <r>
      <rPr>
        <sz val="11"/>
        <color indexed="10"/>
        <rFont val="Calibri"/>
        <family val="2"/>
      </rPr>
      <t xml:space="preserve">PRE SHOW WILL TAKE PLACE ON MONDAY 11/27 DUE TO HOLIDAY </t>
    </r>
    <r>
      <rPr>
        <sz val="11"/>
        <color theme="1"/>
        <rFont val="Calibri"/>
        <family val="2"/>
        <scheme val="minor"/>
      </rPr>
      <t xml:space="preserve"> need to early commit this dlv due to CNY being later</t>
    </r>
  </si>
  <si>
    <t>need to early commit this dlv due to CNY being later                 NO cost eng week for late adds</t>
  </si>
  <si>
    <t>MUST EARLY SMS ASSORT FOR THIS DELIVERY TO PROTECT MAGIC SHOW 34 days to make sms post spec X</t>
  </si>
  <si>
    <t xml:space="preserve">MUST EARLY SMS ASSORT FOR THIS DELIVERY TO PROTECT MAGIC SHOW </t>
  </si>
  <si>
    <t>no cost eng week for late adds</t>
  </si>
  <si>
    <t>PRE SHOW RECAP WILL TAKE PACE ON THURS 5/24 DUE TO HOLIDAY WKND</t>
  </si>
  <si>
    <t>34 days to make sms post spec X</t>
  </si>
  <si>
    <t>no cost eng week                       CNY sms ship 1 week earlier</t>
  </si>
  <si>
    <t>NO CHINA LATE ADDS</t>
  </si>
  <si>
    <t>PRESHOW IN PHILLY DUE TO HOLIDAY</t>
  </si>
  <si>
    <t xml:space="preserve">     </t>
  </si>
  <si>
    <t>1/30 late add priorities need to set up week of cost eng            1/30 sms must be colored post sketch review</t>
  </si>
  <si>
    <t>NO late add cost eng week</t>
  </si>
  <si>
    <t>Retail Month</t>
  </si>
  <si>
    <t>Whsl Month</t>
  </si>
  <si>
    <t>wash development/ fabric-wash library  complete</t>
  </si>
  <si>
    <t xml:space="preserve">wash  trials x </t>
  </si>
  <si>
    <t>Same as 12/30</t>
  </si>
  <si>
    <t>proto's x</t>
  </si>
  <si>
    <t>facty mocks X CHINA</t>
  </si>
  <si>
    <t>price due from vendor</t>
  </si>
  <si>
    <t xml:space="preserve">T&amp;A information due </t>
  </si>
  <si>
    <t>retail fabric place date cahrt passed to merchants</t>
  </si>
  <si>
    <t>IHD turnover to sample room TB</t>
  </si>
  <si>
    <t>1/11 - china 1/18 - non china</t>
  </si>
  <si>
    <t>spec x priority 1 = china</t>
  </si>
  <si>
    <t>mock ydg available</t>
  </si>
  <si>
    <t>1/7 - china   1/14 - non china</t>
  </si>
  <si>
    <t>sketch review - Retail</t>
  </si>
  <si>
    <t>Seasonal  Travel (WEEK OF)</t>
  </si>
  <si>
    <t>PD Wrap around mtg based on  Sketch review</t>
  </si>
  <si>
    <t>cost eng/ package prep week - whsl</t>
  </si>
  <si>
    <t>SMS CHINA DUE</t>
  </si>
  <si>
    <t>1/30 color assorts due 6/11</t>
  </si>
  <si>
    <t xml:space="preserve">Sketch review wrap around with PD </t>
  </si>
  <si>
    <t>print artwork x</t>
  </si>
  <si>
    <t>same as 4/30</t>
  </si>
  <si>
    <t>Monthly Line plan Due</t>
  </si>
  <si>
    <t>Seasonal Sketch Review -- SPEC X</t>
  </si>
  <si>
    <t>Monthly Whsl Trend</t>
  </si>
  <si>
    <t>Seasonal Sketch Review -- SET UPS</t>
  </si>
  <si>
    <t>PD Wrap around mtg based on  Fabric ID Mtg</t>
  </si>
  <si>
    <t>Same as 3/30</t>
  </si>
  <si>
    <t>Same as 7/30</t>
  </si>
  <si>
    <t>Same as 4/30</t>
  </si>
  <si>
    <t>Same as 9/30</t>
  </si>
  <si>
    <t>Seasonal Fabric Meeting/ Fabric Universe</t>
  </si>
  <si>
    <t>Monthly Line plan Kickoff Meeting</t>
  </si>
  <si>
    <t>Seasonal Line plan Kickoff Meeting</t>
  </si>
  <si>
    <t>Seasonal line plan kick off MTG</t>
  </si>
  <si>
    <t>same as 11/30</t>
  </si>
  <si>
    <t>same as 5/30</t>
  </si>
  <si>
    <t>same as 10/30</t>
  </si>
  <si>
    <t xml:space="preserve">Seasonal  Silhouette Trend meeting </t>
  </si>
  <si>
    <t>same as 8/30</t>
  </si>
  <si>
    <t xml:space="preserve">Seasonal Fabric/ Print ID meeting </t>
  </si>
  <si>
    <t>Seasonal fabric review</t>
  </si>
  <si>
    <t>PD Fabric show back</t>
  </si>
  <si>
    <t>Seasonal Fabric/ Wash  trend Meeting</t>
  </si>
  <si>
    <t>wash timing</t>
  </si>
  <si>
    <t>inspiration pkgs x from vendors</t>
  </si>
  <si>
    <t>inspiration info out to vendors</t>
  </si>
  <si>
    <t>inspiration due from design</t>
  </si>
  <si>
    <t>6/30 retail no pcd timing - all smpls mocked in hse</t>
  </si>
  <si>
    <t>utilize non china smpl rooms for pre development</t>
  </si>
  <si>
    <t xml:space="preserve">design need to travel for pcd set ups to reduce amoutn of setups internally for 2 dlvs </t>
  </si>
  <si>
    <t>design need to travel for pcd set ups due to chase dlv</t>
  </si>
  <si>
    <t>need to set up china styles during cost eng week due to china holiday</t>
  </si>
  <si>
    <t>adjusted fabric mtg dates from last pass so artwork did nto have to go out b/w xmas and new year</t>
  </si>
  <si>
    <t>2 weeks for set ups dbl dlv</t>
  </si>
  <si>
    <t>gave 2 weeks for set ups to account for holiday vacation</t>
  </si>
  <si>
    <t xml:space="preserve">SMS assorts will be given post sketcvh review for 1/30 in order to ship 1/30 sms on 9/5 all 1/30 styles will be colored at sketch review stage   </t>
  </si>
  <si>
    <t>gave 2 weeks for set ups to account for dbl dlv</t>
  </si>
  <si>
    <t>extra wk set up due to oct hol and dwaili</t>
  </si>
  <si>
    <t>** fabric ID mtg earlier than usually to account for cny **no china ESU for MSR</t>
  </si>
  <si>
    <t>gave x week for protos due to may holiday</t>
  </si>
  <si>
    <t>gave 2 wks for set ups</t>
  </si>
  <si>
    <t>2 weeks for spec x</t>
  </si>
  <si>
    <t>sms color assorts for CHINA need to be issued by 12/19</t>
  </si>
  <si>
    <t>china ESU needs to be first priority set ups and/or incremental pre-development and hold style development until MSR</t>
  </si>
  <si>
    <t xml:space="preserve">this set up week coincides with 9/30zrtl late adds </t>
  </si>
  <si>
    <t>pushed sketch review up 2 weeks due to july fourth</t>
  </si>
  <si>
    <t>ESU china needs to be done in hse</t>
  </si>
  <si>
    <t>xtra time for china holiday</t>
  </si>
  <si>
    <t>SEASONAL IS FOR 6/30 KNITS</t>
  </si>
  <si>
    <t>SEASONAL IS FOR 7/30 STRUCTURED</t>
  </si>
  <si>
    <t>set up china during Cost eng wk</t>
  </si>
  <si>
    <t>xtra week proto making due to oct holdiay</t>
  </si>
  <si>
    <r>
      <rPr>
        <b/>
        <sz val="11"/>
        <color indexed="10"/>
        <rFont val="Calibri"/>
        <family val="2"/>
      </rPr>
      <t xml:space="preserve">ALL CHINA SMS COLORED YDG MUST BE COMMITTED TO 1 WEEK POST SKETCH REVIEW IN ORDER TO HIT SMS TIMING 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   no cost eng week</t>
    </r>
  </si>
  <si>
    <t xml:space="preserve">no cost eng week      </t>
  </si>
  <si>
    <t>1 week for ESU set ups whsl dbl dlv sinc eonly 30% and 3 classes</t>
  </si>
  <si>
    <t xml:space="preserve">concept to IN DC </t>
  </si>
  <si>
    <t>concept to IN DC - wks</t>
  </si>
  <si>
    <t>TTL DAYS sketch review - IN dc</t>
  </si>
  <si>
    <t>TTL WKS sketch review - IN DC</t>
  </si>
  <si>
    <t>TTL DAYS ESU spec X - IN dc</t>
  </si>
  <si>
    <t>TTL WKS ESU spec x - IN DC</t>
  </si>
  <si>
    <t>TTL DAYS Late add spec X- IN dc</t>
  </si>
  <si>
    <t>TTL WKS late add spec x - IN DC</t>
  </si>
  <si>
    <t>TTL DAYS MSR - IN dc</t>
  </si>
  <si>
    <t>TTL WKS MSR - IN DC</t>
  </si>
  <si>
    <t>TTL DAYS on sale- IN dc</t>
  </si>
  <si>
    <t>TTL WKS on sale- IN DC</t>
  </si>
  <si>
    <t>order place - IN DC</t>
  </si>
  <si>
    <t>order place - IN DC wks</t>
  </si>
  <si>
    <t>6/30 - 7/30</t>
  </si>
  <si>
    <t>11/30 - 12/30</t>
  </si>
  <si>
    <t>9/30 - 10/30</t>
  </si>
  <si>
    <t>1/30 - 2/28</t>
  </si>
  <si>
    <t>3/30 - 4/30</t>
  </si>
  <si>
    <t xml:space="preserve">Sketch Review </t>
  </si>
  <si>
    <t>AVG</t>
  </si>
  <si>
    <t>7/30 - 8/30</t>
  </si>
  <si>
    <t>TO/ FROM Retail Calendar</t>
  </si>
  <si>
    <t>10/30- 11/30</t>
  </si>
  <si>
    <t>4/30 - 5/30</t>
  </si>
  <si>
    <t>Late add set up/ BULK FITS        MONTH 2</t>
  </si>
  <si>
    <t xml:space="preserve">Late add specs/ 2nd fit comments X             MONTH 2 </t>
  </si>
  <si>
    <t xml:space="preserve"> priortize 1/30 fittings for late adds in WK 1                                </t>
  </si>
  <si>
    <t xml:space="preserve">NOT A DEVELOPMENT MONTH </t>
  </si>
  <si>
    <t xml:space="preserve"> specx x</t>
  </si>
  <si>
    <t xml:space="preserve"> set ups</t>
  </si>
  <si>
    <t>TO / FROM Wholesale MSR Timing</t>
  </si>
  <si>
    <t>TO/ FROM Whsl Pre Calendar Development</t>
  </si>
  <si>
    <t>updated 6.25.19</t>
  </si>
  <si>
    <t xml:space="preserve">Late add set up/ BULK FITS       </t>
  </si>
  <si>
    <t xml:space="preserve">Late add specs/ 2nd fit comments X            </t>
  </si>
  <si>
    <t>2X YR SEASONAL FABRIC ID/CORE SAMPLE ROLL CHECK</t>
  </si>
  <si>
    <t>2X YR SEASONAL FABRIC DEVELOPMENT X</t>
  </si>
  <si>
    <t>Same as 11/30</t>
  </si>
  <si>
    <t>updated 1.2.20</t>
  </si>
  <si>
    <t>CNY 2/12</t>
  </si>
  <si>
    <t>LY pre show</t>
  </si>
  <si>
    <t>needs to be via air for this dlv due to CNY</t>
  </si>
  <si>
    <t>can wait till 9/17 to buy but would be air</t>
  </si>
  <si>
    <t>cny 2022 2/1</t>
  </si>
  <si>
    <t>WEAR TEST Alignment</t>
  </si>
  <si>
    <t>added 6.15.20</t>
  </si>
  <si>
    <t>CNY</t>
  </si>
  <si>
    <t>updated 10.2.20</t>
  </si>
  <si>
    <t>DUE TO HOLIDAY, SEND OUT PRIORITY SETUPS WEEK OF 12/18</t>
  </si>
  <si>
    <t>added 10.2.20</t>
  </si>
  <si>
    <t xml:space="preserve"> 6/30- 7/30</t>
  </si>
  <si>
    <t xml:space="preserve"> 8/30</t>
  </si>
  <si>
    <t xml:space="preserve">  10/30</t>
  </si>
  <si>
    <t xml:space="preserve"> 11/30-12/30</t>
  </si>
  <si>
    <r>
      <t xml:space="preserve">Seasonal Fabric/ Wash Trend Meeting - </t>
    </r>
    <r>
      <rPr>
        <b/>
        <sz val="11"/>
        <color indexed="56"/>
        <rFont val="Calibri"/>
        <family val="2"/>
      </rPr>
      <t xml:space="preserve">technique pack due </t>
    </r>
  </si>
  <si>
    <t xml:space="preserve">Pre-Sketch Fabric  Meeting - Last Call </t>
  </si>
  <si>
    <r>
      <t xml:space="preserve">Check in on </t>
    </r>
    <r>
      <rPr>
        <b/>
        <sz val="11"/>
        <color indexed="30"/>
        <rFont val="Calibri"/>
        <family val="2"/>
      </rPr>
      <t>fashion</t>
    </r>
    <r>
      <rPr>
        <b/>
        <sz val="11"/>
        <color indexed="8"/>
        <rFont val="Calibri"/>
        <family val="2"/>
      </rPr>
      <t xml:space="preserve"> fabrics TB </t>
    </r>
  </si>
  <si>
    <t>SEAMLESS 4X YR:  12/30; 3/30; 8/30; 10/30</t>
  </si>
  <si>
    <r>
      <t xml:space="preserve">fabric instructions go out (roll/ </t>
    </r>
    <r>
      <rPr>
        <b/>
        <sz val="11"/>
        <color indexed="56"/>
        <rFont val="Calibri"/>
        <family val="2"/>
      </rPr>
      <t>wash</t>
    </r>
    <r>
      <rPr>
        <sz val="11"/>
        <rFont val="Calibri"/>
        <family val="2"/>
      </rPr>
      <t>)</t>
    </r>
    <r>
      <rPr>
        <sz val="11"/>
        <rFont val="Calibri"/>
        <family val="2"/>
      </rPr>
      <t xml:space="preserve"> 72 hours after Fabric iD</t>
    </r>
  </si>
  <si>
    <t>fabric last call is 3 weeks before sketch review</t>
  </si>
  <si>
    <r>
      <t xml:space="preserve">Fabric ID Meeting  (Fabric Team Shows Headers)- </t>
    </r>
    <r>
      <rPr>
        <b/>
        <sz val="11"/>
        <color indexed="56"/>
        <rFont val="Calibri"/>
        <family val="2"/>
      </rPr>
      <t>Fabric team owns</t>
    </r>
  </si>
  <si>
    <t xml:space="preserve">SEAMLESS </t>
  </si>
  <si>
    <t>3/30-4/30</t>
  </si>
  <si>
    <t xml:space="preserve">Development months skipped in RTL: 1/30, 9/30 </t>
  </si>
  <si>
    <t>added 1.12</t>
  </si>
  <si>
    <t>2/15/`2021</t>
  </si>
  <si>
    <t xml:space="preserve">POHO (air) - RETAIL </t>
  </si>
  <si>
    <t xml:space="preserve">OMNI FINAL UNITS/CC'S DUE TO NEGOTIATE COST- VSL </t>
  </si>
  <si>
    <t xml:space="preserve">*separate out rtl poho months - rtl only </t>
  </si>
  <si>
    <r>
      <t>ORDER PLACE DATE</t>
    </r>
    <r>
      <rPr>
        <b/>
        <strike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- WHLS PO DUE DATE VSL</t>
    </r>
  </si>
  <si>
    <t xml:space="preserve">THE CLASS </t>
  </si>
  <si>
    <t>ski/ow</t>
  </si>
  <si>
    <t>MONDAY</t>
  </si>
  <si>
    <t>6/30-7/30</t>
  </si>
  <si>
    <t xml:space="preserve">adjusted assortment review before christmas holiday </t>
  </si>
  <si>
    <t>added 5.2.21</t>
  </si>
  <si>
    <t xml:space="preserve">RETAIL MSR </t>
  </si>
  <si>
    <t xml:space="preserve">RETAIL WRAP AROUND </t>
  </si>
  <si>
    <t xml:space="preserve">RTL COST ENGINEERING WEEK </t>
  </si>
  <si>
    <t xml:space="preserve">RTL LA SETUPS </t>
  </si>
  <si>
    <t xml:space="preserve">RTL LA COLOR MEETING </t>
  </si>
  <si>
    <t xml:space="preserve">RTL LA PROTO X-DATE </t>
  </si>
  <si>
    <t xml:space="preserve">FRIDAY </t>
  </si>
  <si>
    <t>TUESDAY</t>
  </si>
  <si>
    <t>FRIDAY</t>
  </si>
  <si>
    <t xml:space="preserve">THURSDAY </t>
  </si>
  <si>
    <t>RTL LA SPEC-X  / COLORS/DESIGN PKGS SENT TO VENDOR</t>
  </si>
  <si>
    <t xml:space="preserve">SEASONAL ROADMAP - 3 WEEKS BEFORE SKETCH 1 </t>
  </si>
  <si>
    <r>
      <t>FABRIC LP DUE-</t>
    </r>
    <r>
      <rPr>
        <b/>
        <sz val="10"/>
        <color rgb="FFFF0000"/>
        <rFont val="Calibri"/>
        <family val="2"/>
        <scheme val="minor"/>
      </rPr>
      <t xml:space="preserve"> FABRIC TO SCHEDULE </t>
    </r>
  </si>
  <si>
    <r>
      <t>WRAP AROUND/ITB (EST. UNITS)/ LATE ADD REVIEW/</t>
    </r>
    <r>
      <rPr>
        <b/>
        <sz val="10"/>
        <color indexed="10"/>
        <rFont val="Calibri"/>
        <family val="2"/>
      </rPr>
      <t>SEAMLESS LINE PLAN HANDOFF</t>
    </r>
  </si>
  <si>
    <t>LA COLOR MEETING</t>
  </si>
  <si>
    <t>WEDNESDAY</t>
  </si>
  <si>
    <t>RETAIL CHECK-IN</t>
  </si>
  <si>
    <t>RETAIL SKETCH REVIEW</t>
  </si>
  <si>
    <t xml:space="preserve">COST ENGINEERING WEEK </t>
  </si>
  <si>
    <t xml:space="preserve">RTL SETUPS </t>
  </si>
  <si>
    <t xml:space="preserve">COLOR/ARTWORK-X </t>
  </si>
  <si>
    <t>RETL MSR EDIT</t>
  </si>
  <si>
    <t xml:space="preserve">WEDNSDAY  </t>
  </si>
  <si>
    <t xml:space="preserve">MONDAY </t>
  </si>
  <si>
    <t xml:space="preserve">TUESDAY </t>
  </si>
  <si>
    <t>RETAIL POHO SHEETS DUE (7 DAYS BEFORE POHO)</t>
  </si>
  <si>
    <t>RETAIL BUY REVIEW (7 DAYS TO PASS POHO SHEETS)</t>
  </si>
  <si>
    <t>PROTO X ( 3 1/2 WEEK TO MAKE PROTOS)</t>
  </si>
  <si>
    <t xml:space="preserve">Bulk Ship Date - air old </t>
  </si>
  <si>
    <t xml:space="preserve">IN DC - RTL (VIA AIR) old </t>
  </si>
  <si>
    <t xml:space="preserve">Bulk Ship Date - air </t>
  </si>
  <si>
    <t>Friday/TUESDAY</t>
  </si>
  <si>
    <t>updated 6.11.21</t>
  </si>
  <si>
    <t>11/30-1/30</t>
  </si>
  <si>
    <t>8/30-10/30</t>
  </si>
  <si>
    <t>LA PRINT&amp;COLOR X</t>
  </si>
  <si>
    <t xml:space="preserve">COMMENTS :  WE WILL NOT HAVE WHLS LA SETUPS WITH NEW CALENDAR SPLITTING OUT WHLS/RTL </t>
  </si>
  <si>
    <t xml:space="preserve">NO-GO=OCN, BUT NEED TO BOOK FABRICW/1ST MONTH TO HIT MINS </t>
  </si>
  <si>
    <t>NO-GO=OCN, BUT NEED TO BOOK FABRICW/1ST MONTH TO HIT MINS. NO-GO DOES NOT APPLY TO OW</t>
  </si>
  <si>
    <r>
      <t xml:space="preserve">NO-GO=AIR, AND PRE-BOOKED FABRIC.  NO-GO DOES NOT APPLY TO OW   </t>
    </r>
    <r>
      <rPr>
        <sz val="8"/>
        <color rgb="FF7030A0"/>
        <rFont val="Calibri"/>
        <family val="2"/>
        <scheme val="minor"/>
      </rPr>
      <t xml:space="preserve">RTL WRAP AROUND IN BOLD - NEEDS TO HAPPEN BEFORE HOLIDAY </t>
    </r>
  </si>
  <si>
    <t>NO-GO=AIR, AND PRE-BOOKED FABIRC WITH INITAL BOOKING.  NO-GO DOES NOT APPLY TO OW</t>
  </si>
  <si>
    <t xml:space="preserve">NO-GO </t>
  </si>
  <si>
    <t xml:space="preserve">CANNOT NO-GO 3/30, 4/30 NO-GO = AIR </t>
  </si>
  <si>
    <t>Early commits month 1</t>
  </si>
  <si>
    <t>orders placed  - EXTERNAL month 1</t>
  </si>
  <si>
    <t>orders placed  - EXTERNAL month 2</t>
  </si>
  <si>
    <t>x date month 2</t>
  </si>
  <si>
    <t>in dc month 2</t>
  </si>
  <si>
    <t>POHO -Movement month 1</t>
  </si>
  <si>
    <t>POHO -Movement month 2</t>
  </si>
  <si>
    <t>holiday ski/ow</t>
  </si>
  <si>
    <t xml:space="preserve">RTL T/P-X </t>
  </si>
  <si>
    <r>
      <rPr>
        <sz val="8"/>
        <color rgb="FFFF0000"/>
        <rFont val="Calibri"/>
        <family val="2"/>
        <scheme val="minor"/>
      </rPr>
      <t>MSR ALIGNS WITH 6/30-7/30 WHLS TO FROM MSR</t>
    </r>
    <r>
      <rPr>
        <sz val="8"/>
        <color theme="1"/>
        <rFont val="Calibri"/>
        <family val="2"/>
        <scheme val="minor"/>
      </rPr>
      <t xml:space="preserve"> 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</si>
</sst>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m/d/yy;@"/>
  </numFmts>
  <fonts count="7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i/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Tahoma"/>
      <family val="2"/>
    </font>
    <font>
      <b/>
      <sz val="14"/>
      <color theme="1"/>
      <name val="Tahoma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trike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7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/>
  </cellStyleXfs>
  <cellXfs count="1925">
    <xf numFmtId="0" fontId="0" fillId="0" borderId="0" xfId="0"/>
    <xf numFmtId="0" fontId="13" fillId="0" borderId="0" xfId="0" applyFont="1" applyFill="1"/>
    <xf numFmtId="0" fontId="11" fillId="0" borderId="0" xfId="0" applyFont="1" applyFill="1"/>
    <xf numFmtId="0" fontId="13" fillId="0" borderId="1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13" fillId="3" borderId="0" xfId="0" applyFont="1" applyFill="1"/>
    <xf numFmtId="164" fontId="0" fillId="4" borderId="0" xfId="0" applyNumberFormat="1" applyFont="1" applyFill="1" applyBorder="1" applyAlignment="1">
      <alignment horizontal="center" wrapText="1"/>
    </xf>
    <xf numFmtId="0" fontId="0" fillId="5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/>
    <xf numFmtId="0" fontId="15" fillId="0" borderId="0" xfId="0" applyFont="1"/>
    <xf numFmtId="0" fontId="11" fillId="0" borderId="3" xfId="0" applyFont="1" applyBorder="1"/>
    <xf numFmtId="0" fontId="11" fillId="0" borderId="4" xfId="0" applyFont="1" applyBorder="1"/>
    <xf numFmtId="0" fontId="0" fillId="5" borderId="0" xfId="0" applyFill="1"/>
    <xf numFmtId="0" fontId="0" fillId="5" borderId="5" xfId="0" applyFill="1" applyBorder="1"/>
    <xf numFmtId="0" fontId="15" fillId="0" borderId="0" xfId="0" applyFont="1" applyAlignment="1">
      <alignment horizontal="right"/>
    </xf>
    <xf numFmtId="0" fontId="0" fillId="0" borderId="1" xfId="0" applyFill="1" applyBorder="1"/>
    <xf numFmtId="0" fontId="0" fillId="6" borderId="0" xfId="0" applyFill="1"/>
    <xf numFmtId="0" fontId="11" fillId="0" borderId="0" xfId="0" applyFont="1" applyBorder="1"/>
    <xf numFmtId="0" fontId="18" fillId="7" borderId="11" xfId="0" applyFont="1" applyFill="1" applyBorder="1"/>
    <xf numFmtId="0" fontId="0" fillId="9" borderId="0" xfId="0" applyFill="1"/>
    <xf numFmtId="0" fontId="19" fillId="0" borderId="0" xfId="0" applyFont="1"/>
    <xf numFmtId="164" fontId="21" fillId="0" borderId="1" xfId="0" applyNumberFormat="1" applyFont="1" applyFill="1" applyBorder="1" applyAlignment="1">
      <alignment horizontal="center" wrapText="1"/>
    </xf>
    <xf numFmtId="164" fontId="20" fillId="9" borderId="13" xfId="0" applyNumberFormat="1" applyFont="1" applyFill="1" applyBorder="1" applyAlignment="1">
      <alignment horizontal="left" wrapText="1"/>
    </xf>
    <xf numFmtId="0" fontId="22" fillId="0" borderId="0" xfId="0" applyFont="1"/>
    <xf numFmtId="164" fontId="17" fillId="10" borderId="1" xfId="0" applyNumberFormat="1" applyFont="1" applyFill="1" applyBorder="1" applyAlignment="1">
      <alignment horizontal="center" wrapText="1"/>
    </xf>
    <xf numFmtId="0" fontId="22" fillId="0" borderId="0" xfId="0" applyFont="1" applyFill="1"/>
    <xf numFmtId="164" fontId="17" fillId="11" borderId="1" xfId="0" quotePrefix="1" applyNumberFormat="1" applyFont="1" applyFill="1" applyBorder="1" applyAlignment="1">
      <alignment horizontal="center" wrapText="1"/>
    </xf>
    <xf numFmtId="0" fontId="22" fillId="11" borderId="0" xfId="0" applyFont="1" applyFill="1"/>
    <xf numFmtId="164" fontId="17" fillId="11" borderId="1" xfId="0" applyNumberFormat="1" applyFont="1" applyFill="1" applyBorder="1" applyAlignment="1">
      <alignment horizontal="center" wrapText="1"/>
    </xf>
    <xf numFmtId="164" fontId="14" fillId="2" borderId="1" xfId="0" quotePrefix="1" applyNumberFormat="1" applyFont="1" applyFill="1" applyBorder="1" applyAlignment="1">
      <alignment horizontal="center" wrapText="1"/>
    </xf>
    <xf numFmtId="1" fontId="22" fillId="0" borderId="0" xfId="0" applyNumberFormat="1" applyFont="1"/>
    <xf numFmtId="164" fontId="14" fillId="9" borderId="18" xfId="0" applyNumberFormat="1" applyFont="1" applyFill="1" applyBorder="1" applyAlignment="1">
      <alignment horizontal="center" wrapText="1"/>
    </xf>
    <xf numFmtId="164" fontId="14" fillId="12" borderId="1" xfId="0" applyNumberFormat="1" applyFont="1" applyFill="1" applyBorder="1" applyAlignment="1">
      <alignment horizontal="center" wrapText="1"/>
    </xf>
    <xf numFmtId="164" fontId="14" fillId="12" borderId="1" xfId="0" quotePrefix="1" applyNumberFormat="1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164" fontId="27" fillId="0" borderId="2" xfId="0" applyNumberFormat="1" applyFont="1" applyFill="1" applyBorder="1" applyAlignment="1">
      <alignment horizontal="center" wrapText="1"/>
    </xf>
    <xf numFmtId="164" fontId="13" fillId="9" borderId="22" xfId="0" applyNumberFormat="1" applyFont="1" applyFill="1" applyBorder="1" applyAlignment="1">
      <alignment horizontal="center" wrapText="1"/>
    </xf>
    <xf numFmtId="0" fontId="0" fillId="0" borderId="8" xfId="0" applyFill="1" applyBorder="1"/>
    <xf numFmtId="164" fontId="14" fillId="10" borderId="1" xfId="0" applyNumberFormat="1" applyFont="1" applyFill="1" applyBorder="1" applyAlignment="1">
      <alignment horizontal="center" wrapText="1"/>
    </xf>
    <xf numFmtId="0" fontId="0" fillId="15" borderId="5" xfId="0" applyFill="1" applyBorder="1"/>
    <xf numFmtId="0" fontId="0" fillId="15" borderId="0" xfId="0" applyFill="1"/>
    <xf numFmtId="164" fontId="17" fillId="16" borderId="18" xfId="0" applyNumberFormat="1" applyFont="1" applyFill="1" applyBorder="1" applyAlignment="1">
      <alignment horizontal="center" wrapText="1"/>
    </xf>
    <xf numFmtId="0" fontId="0" fillId="16" borderId="0" xfId="0" applyFill="1"/>
    <xf numFmtId="164" fontId="13" fillId="17" borderId="5" xfId="0" applyNumberFormat="1" applyFont="1" applyFill="1" applyBorder="1" applyAlignment="1">
      <alignment horizontal="center" wrapText="1"/>
    </xf>
    <xf numFmtId="0" fontId="0" fillId="17" borderId="5" xfId="0" applyFont="1" applyFill="1" applyBorder="1" applyAlignment="1">
      <alignment horizontal="center" wrapText="1"/>
    </xf>
    <xf numFmtId="0" fontId="0" fillId="17" borderId="5" xfId="0" applyFill="1" applyBorder="1"/>
    <xf numFmtId="0" fontId="0" fillId="17" borderId="0" xfId="0" applyFill="1"/>
    <xf numFmtId="164" fontId="14" fillId="10" borderId="1" xfId="0" quotePrefix="1" applyNumberFormat="1" applyFont="1" applyFill="1" applyBorder="1" applyAlignment="1">
      <alignment horizontal="center" wrapText="1"/>
    </xf>
    <xf numFmtId="164" fontId="14" fillId="18" borderId="18" xfId="0" applyNumberFormat="1" applyFont="1" applyFill="1" applyBorder="1" applyAlignment="1">
      <alignment horizontal="center" wrapText="1"/>
    </xf>
    <xf numFmtId="164" fontId="14" fillId="18" borderId="1" xfId="0" applyNumberFormat="1" applyFont="1" applyFill="1" applyBorder="1" applyAlignment="1">
      <alignment horizontal="center" wrapText="1"/>
    </xf>
    <xf numFmtId="164" fontId="17" fillId="7" borderId="1" xfId="0" applyNumberFormat="1" applyFont="1" applyFill="1" applyBorder="1" applyAlignment="1">
      <alignment horizontal="center" wrapText="1"/>
    </xf>
    <xf numFmtId="0" fontId="22" fillId="7" borderId="0" xfId="0" applyFont="1" applyFill="1"/>
    <xf numFmtId="164" fontId="17" fillId="12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164" fontId="17" fillId="2" borderId="2" xfId="0" applyNumberFormat="1" applyFont="1" applyFill="1" applyBorder="1" applyAlignment="1">
      <alignment horizontal="center" wrapText="1"/>
    </xf>
    <xf numFmtId="1" fontId="0" fillId="5" borderId="0" xfId="0" applyNumberFormat="1" applyFill="1"/>
    <xf numFmtId="1" fontId="22" fillId="5" borderId="0" xfId="0" applyNumberFormat="1" applyFont="1" applyFill="1"/>
    <xf numFmtId="164" fontId="22" fillId="9" borderId="1" xfId="0" applyNumberFormat="1" applyFont="1" applyFill="1" applyBorder="1" applyAlignment="1">
      <alignment horizontal="center"/>
    </xf>
    <xf numFmtId="164" fontId="22" fillId="9" borderId="2" xfId="0" applyNumberFormat="1" applyFont="1" applyFill="1" applyBorder="1" applyAlignment="1">
      <alignment horizontal="center"/>
    </xf>
    <xf numFmtId="164" fontId="28" fillId="2" borderId="24" xfId="0" applyNumberFormat="1" applyFont="1" applyFill="1" applyBorder="1" applyAlignment="1">
      <alignment horizontal="center"/>
    </xf>
    <xf numFmtId="164" fontId="28" fillId="2" borderId="26" xfId="0" applyNumberFormat="1" applyFont="1" applyFill="1" applyBorder="1" applyAlignment="1">
      <alignment horizontal="center"/>
    </xf>
    <xf numFmtId="164" fontId="28" fillId="2" borderId="25" xfId="0" applyNumberFormat="1" applyFont="1" applyFill="1" applyBorder="1" applyAlignment="1">
      <alignment horizontal="center"/>
    </xf>
    <xf numFmtId="164" fontId="28" fillId="12" borderId="24" xfId="0" applyNumberFormat="1" applyFont="1" applyFill="1" applyBorder="1" applyAlignment="1">
      <alignment horizontal="center"/>
    </xf>
    <xf numFmtId="164" fontId="28" fillId="12" borderId="26" xfId="0" applyNumberFormat="1" applyFont="1" applyFill="1" applyBorder="1" applyAlignment="1">
      <alignment horizontal="center"/>
    </xf>
    <xf numFmtId="164" fontId="28" fillId="12" borderId="25" xfId="0" applyNumberFormat="1" applyFont="1" applyFill="1" applyBorder="1" applyAlignment="1">
      <alignment horizontal="center"/>
    </xf>
    <xf numFmtId="164" fontId="28" fillId="10" borderId="24" xfId="0" applyNumberFormat="1" applyFont="1" applyFill="1" applyBorder="1" applyAlignment="1">
      <alignment horizontal="center"/>
    </xf>
    <xf numFmtId="164" fontId="28" fillId="10" borderId="26" xfId="0" applyNumberFormat="1" applyFont="1" applyFill="1" applyBorder="1" applyAlignment="1">
      <alignment horizontal="center"/>
    </xf>
    <xf numFmtId="164" fontId="28" fillId="10" borderId="27" xfId="0" applyNumberFormat="1" applyFont="1" applyFill="1" applyBorder="1" applyAlignment="1">
      <alignment horizontal="center"/>
    </xf>
    <xf numFmtId="164" fontId="28" fillId="18" borderId="24" xfId="0" applyNumberFormat="1" applyFont="1" applyFill="1" applyBorder="1" applyAlignment="1">
      <alignment horizontal="center"/>
    </xf>
    <xf numFmtId="164" fontId="29" fillId="18" borderId="26" xfId="0" applyNumberFormat="1" applyFont="1" applyFill="1" applyBorder="1" applyAlignment="1">
      <alignment horizontal="center"/>
    </xf>
    <xf numFmtId="164" fontId="29" fillId="18" borderId="25" xfId="0" applyNumberFormat="1" applyFont="1" applyFill="1" applyBorder="1" applyAlignment="1">
      <alignment horizontal="center"/>
    </xf>
    <xf numFmtId="164" fontId="28" fillId="2" borderId="28" xfId="0" applyNumberFormat="1" applyFont="1" applyFill="1" applyBorder="1" applyAlignment="1">
      <alignment horizontal="center"/>
    </xf>
    <xf numFmtId="164" fontId="28" fillId="2" borderId="29" xfId="0" applyNumberFormat="1" applyFont="1" applyFill="1" applyBorder="1" applyAlignment="1">
      <alignment horizontal="center"/>
    </xf>
    <xf numFmtId="164" fontId="30" fillId="13" borderId="24" xfId="0" applyNumberFormat="1" applyFont="1" applyFill="1" applyBorder="1" applyAlignment="1">
      <alignment horizontal="center"/>
    </xf>
    <xf numFmtId="164" fontId="30" fillId="13" borderId="25" xfId="0" applyNumberFormat="1" applyFont="1" applyFill="1" applyBorder="1" applyAlignment="1">
      <alignment horizontal="center"/>
    </xf>
    <xf numFmtId="164" fontId="28" fillId="10" borderId="30" xfId="0" applyNumberFormat="1" applyFont="1" applyFill="1" applyBorder="1" applyAlignment="1">
      <alignment horizontal="center"/>
    </xf>
    <xf numFmtId="164" fontId="29" fillId="18" borderId="24" xfId="0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17" fillId="7" borderId="31" xfId="0" applyNumberFormat="1" applyFont="1" applyFill="1" applyBorder="1" applyAlignment="1">
      <alignment horizontal="center" wrapText="1"/>
    </xf>
    <xf numFmtId="164" fontId="22" fillId="18" borderId="32" xfId="0" applyNumberFormat="1" applyFont="1" applyFill="1" applyBorder="1" applyAlignment="1">
      <alignment horizontal="center"/>
    </xf>
    <xf numFmtId="164" fontId="14" fillId="18" borderId="33" xfId="0" applyNumberFormat="1" applyFont="1" applyFill="1" applyBorder="1" applyAlignment="1">
      <alignment horizontal="center" wrapText="1"/>
    </xf>
    <xf numFmtId="164" fontId="33" fillId="11" borderId="1" xfId="0" quotePrefix="1" applyNumberFormat="1" applyFont="1" applyFill="1" applyBorder="1" applyAlignment="1">
      <alignment horizontal="center" wrapText="1"/>
    </xf>
    <xf numFmtId="164" fontId="33" fillId="11" borderId="1" xfId="0" applyNumberFormat="1" applyFont="1" applyFill="1" applyBorder="1" applyAlignment="1">
      <alignment horizontal="center" wrapText="1"/>
    </xf>
    <xf numFmtId="164" fontId="22" fillId="18" borderId="1" xfId="0" applyNumberFormat="1" applyFont="1" applyFill="1" applyBorder="1" applyAlignment="1">
      <alignment horizontal="center" wrapText="1"/>
    </xf>
    <xf numFmtId="164" fontId="22" fillId="18" borderId="18" xfId="0" applyNumberFormat="1" applyFont="1" applyFill="1" applyBorder="1" applyAlignment="1">
      <alignment horizontal="center" wrapText="1"/>
    </xf>
    <xf numFmtId="164" fontId="13" fillId="0" borderId="35" xfId="0" applyNumberFormat="1" applyFont="1" applyFill="1" applyBorder="1" applyAlignment="1">
      <alignment horizontal="center" wrapText="1"/>
    </xf>
    <xf numFmtId="164" fontId="17" fillId="2" borderId="18" xfId="0" applyNumberFormat="1" applyFont="1" applyFill="1" applyBorder="1" applyAlignment="1">
      <alignment horizontal="center" wrapText="1"/>
    </xf>
    <xf numFmtId="164" fontId="21" fillId="0" borderId="18" xfId="0" applyNumberFormat="1" applyFont="1" applyFill="1" applyBorder="1" applyAlignment="1">
      <alignment horizontal="center" wrapText="1"/>
    </xf>
    <xf numFmtId="164" fontId="20" fillId="9" borderId="31" xfId="0" applyNumberFormat="1" applyFont="1" applyFill="1" applyBorder="1" applyAlignment="1">
      <alignment horizontal="left" wrapText="1"/>
    </xf>
    <xf numFmtId="0" fontId="0" fillId="8" borderId="36" xfId="0" applyFill="1" applyBorder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19" borderId="0" xfId="0" applyFill="1"/>
    <xf numFmtId="1" fontId="0" fillId="0" borderId="0" xfId="0" applyNumberFormat="1" applyAlignment="1">
      <alignment horizontal="center"/>
    </xf>
    <xf numFmtId="1" fontId="0" fillId="19" borderId="0" xfId="0" applyNumberFormat="1" applyFill="1"/>
    <xf numFmtId="1" fontId="0" fillId="0" borderId="0" xfId="0" applyNumberFormat="1" applyFill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 applyFill="1"/>
    <xf numFmtId="165" fontId="0" fillId="0" borderId="0" xfId="0" applyNumberFormat="1"/>
    <xf numFmtId="0" fontId="0" fillId="0" borderId="37" xfId="0" applyBorder="1"/>
    <xf numFmtId="1" fontId="0" fillId="0" borderId="36" xfId="0" applyNumberFormat="1" applyFill="1" applyBorder="1"/>
    <xf numFmtId="1" fontId="0" fillId="0" borderId="36" xfId="0" applyNumberFormat="1" applyBorder="1" applyAlignment="1">
      <alignment horizontal="left"/>
    </xf>
    <xf numFmtId="1" fontId="0" fillId="0" borderId="38" xfId="0" applyNumberFormat="1" applyBorder="1" applyAlignment="1">
      <alignment horizontal="left"/>
    </xf>
    <xf numFmtId="0" fontId="0" fillId="0" borderId="39" xfId="0" applyBorder="1"/>
    <xf numFmtId="1" fontId="0" fillId="0" borderId="0" xfId="0" applyNumberFormat="1" applyFill="1" applyBorder="1"/>
    <xf numFmtId="1" fontId="0" fillId="0" borderId="0" xfId="0" applyNumberFormat="1" applyBorder="1" applyAlignment="1">
      <alignment horizontal="left"/>
    </xf>
    <xf numFmtId="1" fontId="0" fillId="0" borderId="40" xfId="0" applyNumberFormat="1" applyBorder="1" applyAlignment="1">
      <alignment horizontal="left"/>
    </xf>
    <xf numFmtId="0" fontId="0" fillId="4" borderId="41" xfId="0" applyFill="1" applyBorder="1"/>
    <xf numFmtId="1" fontId="0" fillId="0" borderId="5" xfId="0" applyNumberFormat="1" applyFill="1" applyBorder="1"/>
    <xf numFmtId="1" fontId="0" fillId="0" borderId="41" xfId="0" applyNumberFormat="1" applyBorder="1" applyAlignment="1">
      <alignment horizontal="left" wrapText="1"/>
    </xf>
    <xf numFmtId="1" fontId="0" fillId="0" borderId="5" xfId="0" applyNumberFormat="1" applyBorder="1" applyAlignment="1">
      <alignment horizontal="left" wrapText="1"/>
    </xf>
    <xf numFmtId="1" fontId="0" fillId="0" borderId="41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0" fillId="0" borderId="7" xfId="0" applyFill="1" applyBorder="1" applyAlignment="1">
      <alignment wrapText="1"/>
    </xf>
    <xf numFmtId="1" fontId="0" fillId="0" borderId="41" xfId="0" applyNumberFormat="1" applyBorder="1"/>
    <xf numFmtId="0" fontId="0" fillId="0" borderId="41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35" fillId="0" borderId="7" xfId="0" applyFont="1" applyFill="1" applyBorder="1" applyAlignment="1">
      <alignment horizontal="center" wrapText="1"/>
    </xf>
    <xf numFmtId="0" fontId="11" fillId="0" borderId="41" xfId="0" applyFont="1" applyFill="1" applyBorder="1"/>
    <xf numFmtId="0" fontId="11" fillId="0" borderId="6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0" fontId="36" fillId="0" borderId="0" xfId="0" applyFont="1" applyFill="1"/>
    <xf numFmtId="0" fontId="0" fillId="20" borderId="42" xfId="0" applyFill="1" applyBorder="1"/>
    <xf numFmtId="164" fontId="11" fillId="20" borderId="43" xfId="0" applyNumberFormat="1" applyFont="1" applyFill="1" applyBorder="1" applyAlignment="1">
      <alignment horizontal="center" vertical="center"/>
    </xf>
    <xf numFmtId="164" fontId="11" fillId="20" borderId="44" xfId="0" applyNumberFormat="1" applyFont="1" applyFill="1" applyBorder="1" applyAlignment="1">
      <alignment horizontal="center" vertical="center"/>
    </xf>
    <xf numFmtId="164" fontId="11" fillId="20" borderId="42" xfId="0" applyNumberFormat="1" applyFont="1" applyFill="1" applyBorder="1" applyAlignment="1">
      <alignment horizontal="center" vertical="center"/>
    </xf>
    <xf numFmtId="164" fontId="11" fillId="20" borderId="3" xfId="0" applyNumberFormat="1" applyFont="1" applyFill="1" applyBorder="1" applyAlignment="1">
      <alignment horizontal="center"/>
    </xf>
    <xf numFmtId="164" fontId="11" fillId="20" borderId="40" xfId="0" applyNumberFormat="1" applyFont="1" applyFill="1" applyBorder="1" applyAlignment="1">
      <alignment horizontal="center"/>
    </xf>
    <xf numFmtId="164" fontId="11" fillId="20" borderId="0" xfId="0" applyNumberFormat="1" applyFont="1" applyFill="1" applyAlignment="1">
      <alignment horizontal="center"/>
    </xf>
    <xf numFmtId="164" fontId="11" fillId="20" borderId="45" xfId="0" applyNumberFormat="1" applyFont="1" applyFill="1" applyBorder="1" applyAlignment="1">
      <alignment horizontal="center"/>
    </xf>
    <xf numFmtId="164" fontId="11" fillId="20" borderId="42" xfId="0" applyNumberFormat="1" applyFont="1" applyFill="1" applyBorder="1" applyAlignment="1">
      <alignment horizontal="center"/>
    </xf>
    <xf numFmtId="164" fontId="11" fillId="20" borderId="44" xfId="0" applyNumberFormat="1" applyFont="1" applyFill="1" applyBorder="1" applyAlignment="1">
      <alignment horizontal="center"/>
    </xf>
    <xf numFmtId="164" fontId="11" fillId="20" borderId="42" xfId="0" applyNumberFormat="1" applyFont="1" applyFill="1" applyBorder="1" applyAlignment="1">
      <alignment horizontal="center" wrapText="1"/>
    </xf>
    <xf numFmtId="164" fontId="11" fillId="20" borderId="46" xfId="0" applyNumberFormat="1" applyFont="1" applyFill="1" applyBorder="1" applyAlignment="1">
      <alignment horizontal="center"/>
    </xf>
    <xf numFmtId="164" fontId="11" fillId="20" borderId="7" xfId="0" applyNumberFormat="1" applyFont="1" applyFill="1" applyBorder="1" applyAlignment="1">
      <alignment horizontal="center"/>
    </xf>
    <xf numFmtId="164" fontId="11" fillId="20" borderId="41" xfId="0" applyNumberFormat="1" applyFont="1" applyFill="1" applyBorder="1" applyAlignment="1">
      <alignment horizontal="center"/>
    </xf>
    <xf numFmtId="164" fontId="11" fillId="20" borderId="41" xfId="0" applyNumberFormat="1" applyFont="1" applyFill="1" applyBorder="1" applyAlignment="1">
      <alignment horizontal="center" wrapText="1"/>
    </xf>
    <xf numFmtId="164" fontId="11" fillId="20" borderId="6" xfId="0" applyNumberFormat="1" applyFont="1" applyFill="1" applyBorder="1" applyAlignment="1">
      <alignment horizontal="center"/>
    </xf>
    <xf numFmtId="164" fontId="11" fillId="20" borderId="5" xfId="0" applyNumberFormat="1" applyFont="1" applyFill="1" applyBorder="1" applyAlignment="1">
      <alignment horizontal="center"/>
    </xf>
    <xf numFmtId="164" fontId="11" fillId="20" borderId="37" xfId="0" applyNumberFormat="1" applyFont="1" applyFill="1" applyBorder="1" applyAlignment="1">
      <alignment horizontal="center"/>
    </xf>
    <xf numFmtId="164" fontId="11" fillId="20" borderId="6" xfId="0" applyNumberFormat="1" applyFont="1" applyFill="1" applyBorder="1" applyAlignment="1">
      <alignment horizontal="center" wrapText="1"/>
    </xf>
    <xf numFmtId="0" fontId="11" fillId="21" borderId="47" xfId="0" applyFont="1" applyFill="1" applyBorder="1"/>
    <xf numFmtId="164" fontId="0" fillId="21" borderId="6" xfId="0" applyNumberFormat="1" applyFill="1" applyBorder="1" applyAlignment="1">
      <alignment horizontal="center"/>
    </xf>
    <xf numFmtId="164" fontId="0" fillId="21" borderId="41" xfId="0" applyNumberFormat="1" applyFill="1" applyBorder="1" applyAlignment="1">
      <alignment horizontal="center"/>
    </xf>
    <xf numFmtId="164" fontId="0" fillId="21" borderId="7" xfId="0" applyNumberFormat="1" applyFill="1" applyBorder="1" applyAlignment="1">
      <alignment horizontal="center"/>
    </xf>
    <xf numFmtId="164" fontId="0" fillId="21" borderId="46" xfId="0" applyNumberFormat="1" applyFill="1" applyBorder="1" applyAlignment="1">
      <alignment horizontal="center"/>
    </xf>
    <xf numFmtId="164" fontId="0" fillId="21" borderId="38" xfId="0" applyNumberFormat="1" applyFill="1" applyBorder="1" applyAlignment="1">
      <alignment horizontal="center"/>
    </xf>
    <xf numFmtId="164" fontId="0" fillId="21" borderId="37" xfId="0" applyNumberFormat="1" applyFill="1" applyBorder="1" applyAlignment="1">
      <alignment horizontal="center"/>
    </xf>
    <xf numFmtId="164" fontId="0" fillId="21" borderId="48" xfId="0" applyNumberFormat="1" applyFont="1" applyFill="1" applyBorder="1" applyAlignment="1">
      <alignment horizontal="center"/>
    </xf>
    <xf numFmtId="164" fontId="0" fillId="21" borderId="47" xfId="0" applyNumberFormat="1" applyFont="1" applyFill="1" applyBorder="1" applyAlignment="1">
      <alignment horizontal="center"/>
    </xf>
    <xf numFmtId="164" fontId="0" fillId="21" borderId="35" xfId="0" applyNumberFormat="1" applyFont="1" applyFill="1" applyBorder="1" applyAlignment="1">
      <alignment horizontal="center" wrapText="1"/>
    </xf>
    <xf numFmtId="164" fontId="0" fillId="21" borderId="35" xfId="0" applyNumberFormat="1" applyFont="1" applyFill="1" applyBorder="1" applyAlignment="1">
      <alignment horizontal="center"/>
    </xf>
    <xf numFmtId="164" fontId="0" fillId="21" borderId="47" xfId="0" applyNumberFormat="1" applyFont="1" applyFill="1" applyBorder="1" applyAlignment="1">
      <alignment horizontal="center" wrapText="1"/>
    </xf>
    <xf numFmtId="164" fontId="11" fillId="21" borderId="47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0" fontId="10" fillId="3" borderId="49" xfId="0" applyFont="1" applyFill="1" applyBorder="1"/>
    <xf numFmtId="164" fontId="11" fillId="0" borderId="6" xfId="0" applyNumberFormat="1" applyFont="1" applyFill="1" applyBorder="1" applyAlignment="1">
      <alignment horizontal="center" wrapText="1"/>
    </xf>
    <xf numFmtId="164" fontId="11" fillId="0" borderId="41" xfId="0" applyNumberFormat="1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wrapText="1"/>
    </xf>
    <xf numFmtId="164" fontId="11" fillId="0" borderId="47" xfId="0" applyNumberFormat="1" applyFont="1" applyFill="1" applyBorder="1" applyAlignment="1">
      <alignment horizontal="center" wrapText="1"/>
    </xf>
    <xf numFmtId="164" fontId="11" fillId="0" borderId="50" xfId="0" applyNumberFormat="1" applyFont="1" applyFill="1" applyBorder="1" applyAlignment="1">
      <alignment horizontal="center" wrapText="1"/>
    </xf>
    <xf numFmtId="164" fontId="11" fillId="0" borderId="51" xfId="0" applyNumberFormat="1" applyFont="1" applyFill="1" applyBorder="1" applyAlignment="1">
      <alignment horizontal="center" wrapText="1"/>
    </xf>
    <xf numFmtId="164" fontId="0" fillId="0" borderId="48" xfId="0" applyNumberFormat="1" applyFont="1" applyFill="1" applyBorder="1" applyAlignment="1">
      <alignment horizontal="center" wrapText="1"/>
    </xf>
    <xf numFmtId="164" fontId="0" fillId="0" borderId="47" xfId="0" applyNumberFormat="1" applyFont="1" applyFill="1" applyBorder="1" applyAlignment="1">
      <alignment horizontal="center" wrapText="1"/>
    </xf>
    <xf numFmtId="164" fontId="0" fillId="0" borderId="35" xfId="0" applyNumberFormat="1" applyFill="1" applyBorder="1" applyAlignment="1">
      <alignment horizontal="center" wrapText="1"/>
    </xf>
    <xf numFmtId="164" fontId="0" fillId="0" borderId="35" xfId="0" applyNumberFormat="1" applyFont="1" applyFill="1" applyBorder="1" applyAlignment="1">
      <alignment horizontal="center" wrapText="1"/>
    </xf>
    <xf numFmtId="164" fontId="37" fillId="0" borderId="47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164" fontId="10" fillId="3" borderId="48" xfId="0" applyNumberFormat="1" applyFont="1" applyFill="1" applyBorder="1" applyAlignment="1">
      <alignment horizontal="center" wrapText="1"/>
    </xf>
    <xf numFmtId="164" fontId="10" fillId="3" borderId="47" xfId="0" applyNumberFormat="1" applyFont="1" applyFill="1" applyBorder="1" applyAlignment="1">
      <alignment horizontal="center" wrapText="1"/>
    </xf>
    <xf numFmtId="164" fontId="10" fillId="3" borderId="52" xfId="0" applyNumberFormat="1" applyFont="1" applyFill="1" applyBorder="1" applyAlignment="1">
      <alignment horizontal="center" wrapText="1"/>
    </xf>
    <xf numFmtId="164" fontId="10" fillId="3" borderId="46" xfId="0" applyNumberFormat="1" applyFont="1" applyFill="1" applyBorder="1" applyAlignment="1">
      <alignment horizontal="center" wrapText="1"/>
    </xf>
    <xf numFmtId="164" fontId="0" fillId="3" borderId="47" xfId="0" applyNumberFormat="1" applyFont="1" applyFill="1" applyBorder="1"/>
    <xf numFmtId="164" fontId="0" fillId="3" borderId="38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>
      <alignment wrapText="1"/>
    </xf>
    <xf numFmtId="164" fontId="0" fillId="3" borderId="11" xfId="0" applyNumberFormat="1" applyFont="1" applyFill="1" applyBorder="1" applyAlignment="1">
      <alignment wrapText="1"/>
    </xf>
    <xf numFmtId="164" fontId="11" fillId="3" borderId="11" xfId="0" applyNumberFormat="1" applyFont="1" applyFill="1" applyBorder="1" applyAlignment="1">
      <alignment horizontal="center" wrapText="1"/>
    </xf>
    <xf numFmtId="164" fontId="0" fillId="3" borderId="37" xfId="0" applyNumberFormat="1" applyFont="1" applyFill="1" applyBorder="1" applyAlignment="1">
      <alignment wrapText="1"/>
    </xf>
    <xf numFmtId="164" fontId="0" fillId="3" borderId="47" xfId="0" applyNumberFormat="1" applyFont="1" applyFill="1" applyBorder="1" applyAlignment="1">
      <alignment wrapText="1"/>
    </xf>
    <xf numFmtId="164" fontId="0" fillId="3" borderId="21" xfId="0" applyNumberFormat="1" applyFont="1" applyFill="1" applyBorder="1" applyAlignment="1">
      <alignment horizontal="center" wrapText="1"/>
    </xf>
    <xf numFmtId="164" fontId="0" fillId="3" borderId="35" xfId="0" applyNumberFormat="1" applyFont="1" applyFill="1" applyBorder="1" applyAlignment="1">
      <alignment horizontal="center" wrapText="1"/>
    </xf>
    <xf numFmtId="164" fontId="0" fillId="3" borderId="48" xfId="0" applyNumberFormat="1" applyFont="1" applyFill="1" applyBorder="1" applyAlignment="1">
      <alignment horizontal="center" wrapText="1"/>
    </xf>
    <xf numFmtId="164" fontId="0" fillId="3" borderId="47" xfId="0" applyNumberFormat="1" applyFont="1" applyFill="1" applyBorder="1" applyAlignment="1">
      <alignment horizontal="center" wrapText="1"/>
    </xf>
    <xf numFmtId="164" fontId="11" fillId="3" borderId="47" xfId="0" applyNumberFormat="1" applyFont="1" applyFill="1" applyBorder="1" applyAlignment="1">
      <alignment horizontal="center" wrapText="1"/>
    </xf>
    <xf numFmtId="164" fontId="11" fillId="3" borderId="48" xfId="0" applyNumberFormat="1" applyFont="1" applyFill="1" applyBorder="1" applyAlignment="1">
      <alignment horizontal="center" wrapText="1"/>
    </xf>
    <xf numFmtId="164" fontId="11" fillId="3" borderId="35" xfId="0" applyNumberFormat="1" applyFont="1" applyFill="1" applyBorder="1" applyAlignment="1">
      <alignment horizontal="center" wrapText="1"/>
    </xf>
    <xf numFmtId="164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164" fontId="0" fillId="3" borderId="3" xfId="0" applyNumberFormat="1" applyFont="1" applyFill="1" applyBorder="1"/>
    <xf numFmtId="164" fontId="0" fillId="3" borderId="0" xfId="0" applyNumberFormat="1" applyFont="1" applyFill="1" applyBorder="1"/>
    <xf numFmtId="164" fontId="0" fillId="3" borderId="39" xfId="0" applyNumberFormat="1" applyFont="1" applyFill="1" applyBorder="1"/>
    <xf numFmtId="164" fontId="0" fillId="3" borderId="48" xfId="0" applyNumberFormat="1" applyFont="1" applyFill="1" applyBorder="1"/>
    <xf numFmtId="164" fontId="0" fillId="3" borderId="42" xfId="0" applyNumberFormat="1" applyFont="1" applyFill="1" applyBorder="1"/>
    <xf numFmtId="164" fontId="0" fillId="3" borderId="45" xfId="0" applyNumberFormat="1" applyFont="1" applyFill="1" applyBorder="1"/>
    <xf numFmtId="164" fontId="0" fillId="0" borderId="0" xfId="0" applyNumberFormat="1" applyFont="1" applyFill="1"/>
    <xf numFmtId="164" fontId="0" fillId="3" borderId="47" xfId="0" applyNumberFormat="1" applyFill="1" applyBorder="1"/>
    <xf numFmtId="164" fontId="11" fillId="3" borderId="39" xfId="0" applyNumberFormat="1" applyFont="1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wrapText="1"/>
    </xf>
    <xf numFmtId="164" fontId="12" fillId="3" borderId="39" xfId="0" applyNumberFormat="1" applyFont="1" applyFill="1" applyBorder="1" applyAlignment="1">
      <alignment wrapText="1"/>
    </xf>
    <xf numFmtId="164" fontId="13" fillId="3" borderId="47" xfId="0" applyNumberFormat="1" applyFont="1" applyFill="1" applyBorder="1" applyAlignment="1">
      <alignment horizontal="center" wrapText="1"/>
    </xf>
    <xf numFmtId="164" fontId="0" fillId="0" borderId="47" xfId="0" applyNumberFormat="1" applyFont="1" applyFill="1" applyBorder="1"/>
    <xf numFmtId="164" fontId="0" fillId="0" borderId="38" xfId="0" applyNumberFormat="1" applyFont="1" applyFill="1" applyBorder="1" applyAlignment="1">
      <alignment wrapText="1"/>
    </xf>
    <xf numFmtId="164" fontId="0" fillId="0" borderId="36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11" fillId="0" borderId="39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wrapText="1"/>
    </xf>
    <xf numFmtId="164" fontId="0" fillId="0" borderId="39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 horizontal="center" wrapText="1"/>
    </xf>
    <xf numFmtId="164" fontId="37" fillId="3" borderId="47" xfId="0" applyNumberFormat="1" applyFont="1" applyFill="1" applyBorder="1" applyAlignment="1">
      <alignment horizontal="center" wrapText="1"/>
    </xf>
    <xf numFmtId="2" fontId="11" fillId="3" borderId="47" xfId="0" applyNumberFormat="1" applyFont="1" applyFill="1" applyBorder="1" applyAlignment="1">
      <alignment horizontal="center" wrapText="1"/>
    </xf>
    <xf numFmtId="2" fontId="11" fillId="3" borderId="35" xfId="0" applyNumberFormat="1" applyFont="1" applyFill="1" applyBorder="1" applyAlignment="1">
      <alignment horizontal="center" wrapText="1"/>
    </xf>
    <xf numFmtId="2" fontId="11" fillId="0" borderId="47" xfId="0" applyNumberFormat="1" applyFont="1" applyFill="1" applyBorder="1" applyAlignment="1">
      <alignment horizontal="center" wrapText="1"/>
    </xf>
    <xf numFmtId="164" fontId="11" fillId="0" borderId="53" xfId="0" applyNumberFormat="1" applyFont="1" applyFill="1" applyBorder="1"/>
    <xf numFmtId="164" fontId="0" fillId="0" borderId="53" xfId="0" applyNumberFormat="1" applyFont="1" applyFill="1" applyBorder="1"/>
    <xf numFmtId="164" fontId="0" fillId="0" borderId="53" xfId="0" applyNumberFormat="1" applyFont="1" applyFill="1" applyBorder="1" applyAlignment="1">
      <alignment horizontal="center" wrapText="1"/>
    </xf>
    <xf numFmtId="164" fontId="0" fillId="0" borderId="54" xfId="0" applyNumberFormat="1" applyFont="1" applyFill="1" applyBorder="1" applyAlignment="1">
      <alignment horizontal="center" wrapText="1"/>
    </xf>
    <xf numFmtId="164" fontId="0" fillId="0" borderId="49" xfId="0" applyNumberFormat="1" applyFont="1" applyFill="1" applyBorder="1" applyAlignment="1">
      <alignment horizontal="center" wrapText="1"/>
    </xf>
    <xf numFmtId="164" fontId="0" fillId="0" borderId="55" xfId="0" applyNumberFormat="1" applyFont="1" applyFill="1" applyBorder="1" applyAlignment="1">
      <alignment horizontal="center" wrapText="1"/>
    </xf>
    <xf numFmtId="164" fontId="11" fillId="0" borderId="53" xfId="0" applyNumberFormat="1" applyFont="1" applyFill="1" applyBorder="1" applyAlignment="1">
      <alignment horizontal="center" wrapText="1"/>
    </xf>
    <xf numFmtId="164" fontId="37" fillId="4" borderId="53" xfId="0" applyNumberFormat="1" applyFont="1" applyFill="1" applyBorder="1" applyAlignment="1">
      <alignment horizontal="center" wrapText="1"/>
    </xf>
    <xf numFmtId="164" fontId="37" fillId="4" borderId="55" xfId="0" applyNumberFormat="1" applyFont="1" applyFill="1" applyBorder="1" applyAlignment="1">
      <alignment horizontal="center" wrapText="1"/>
    </xf>
    <xf numFmtId="2" fontId="37" fillId="4" borderId="53" xfId="0" applyNumberFormat="1" applyFont="1" applyFill="1" applyBorder="1" applyAlignment="1">
      <alignment horizontal="center" wrapText="1"/>
    </xf>
    <xf numFmtId="2" fontId="37" fillId="4" borderId="49" xfId="0" applyNumberFormat="1" applyFont="1" applyFill="1" applyBorder="1" applyAlignment="1">
      <alignment horizontal="center" wrapText="1"/>
    </xf>
    <xf numFmtId="164" fontId="13" fillId="4" borderId="0" xfId="0" applyNumberFormat="1" applyFont="1" applyFill="1"/>
    <xf numFmtId="164" fontId="13" fillId="4" borderId="0" xfId="0" applyNumberFormat="1" applyFont="1" applyFill="1" applyAlignment="1">
      <alignment horizontal="center"/>
    </xf>
    <xf numFmtId="164" fontId="37" fillId="4" borderId="3" xfId="0" applyNumberFormat="1" applyFont="1" applyFill="1" applyBorder="1" applyAlignment="1">
      <alignment horizontal="center"/>
    </xf>
    <xf numFmtId="164" fontId="37" fillId="4" borderId="39" xfId="0" applyNumberFormat="1" applyFont="1" applyFill="1" applyBorder="1" applyAlignment="1">
      <alignment horizontal="center"/>
    </xf>
    <xf numFmtId="164" fontId="37" fillId="4" borderId="40" xfId="0" applyNumberFormat="1" applyFont="1" applyFill="1" applyBorder="1" applyAlignment="1">
      <alignment horizontal="center"/>
    </xf>
    <xf numFmtId="164" fontId="35" fillId="4" borderId="47" xfId="0" applyNumberFormat="1" applyFont="1" applyFill="1" applyBorder="1" applyAlignment="1">
      <alignment horizontal="center"/>
    </xf>
    <xf numFmtId="164" fontId="37" fillId="4" borderId="47" xfId="0" applyNumberFormat="1" applyFont="1" applyFill="1" applyBorder="1" applyAlignment="1">
      <alignment horizontal="center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37" fillId="4" borderId="47" xfId="0" applyNumberFormat="1" applyFont="1" applyFill="1" applyBorder="1" applyAlignment="1">
      <alignment horizontal="center" wrapText="1"/>
    </xf>
    <xf numFmtId="164" fontId="37" fillId="4" borderId="48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/>
    <xf numFmtId="164" fontId="0" fillId="0" borderId="21" xfId="0" applyNumberFormat="1" applyFont="1" applyFill="1" applyBorder="1" applyAlignment="1">
      <alignment wrapText="1"/>
    </xf>
    <xf numFmtId="164" fontId="0" fillId="0" borderId="35" xfId="0" applyNumberFormat="1" applyFont="1" applyFill="1" applyBorder="1" applyAlignment="1">
      <alignment wrapText="1"/>
    </xf>
    <xf numFmtId="164" fontId="0" fillId="0" borderId="47" xfId="0" applyNumberFormat="1" applyFont="1" applyFill="1" applyBorder="1" applyAlignment="1">
      <alignment wrapText="1"/>
    </xf>
    <xf numFmtId="164" fontId="0" fillId="0" borderId="48" xfId="0" applyNumberFormat="1" applyFont="1" applyFill="1" applyBorder="1" applyAlignment="1">
      <alignment wrapText="1"/>
    </xf>
    <xf numFmtId="164" fontId="37" fillId="4" borderId="48" xfId="0" applyNumberFormat="1" applyFont="1" applyFill="1" applyBorder="1" applyAlignment="1">
      <alignment horizontal="center" wrapText="1"/>
    </xf>
    <xf numFmtId="2" fontId="37" fillId="4" borderId="47" xfId="0" applyNumberFormat="1" applyFont="1" applyFill="1" applyBorder="1" applyAlignment="1">
      <alignment horizontal="center" wrapText="1"/>
    </xf>
    <xf numFmtId="2" fontId="37" fillId="4" borderId="35" xfId="0" applyNumberFormat="1" applyFont="1" applyFill="1" applyBorder="1" applyAlignment="1">
      <alignment horizontal="center" wrapText="1"/>
    </xf>
    <xf numFmtId="164" fontId="13" fillId="4" borderId="35" xfId="0" applyNumberFormat="1" applyFont="1" applyFill="1" applyBorder="1"/>
    <xf numFmtId="164" fontId="13" fillId="4" borderId="35" xfId="0" applyNumberFormat="1" applyFont="1" applyFill="1" applyBorder="1" applyAlignment="1">
      <alignment horizontal="center"/>
    </xf>
    <xf numFmtId="164" fontId="11" fillId="0" borderId="47" xfId="0" applyNumberFormat="1" applyFont="1" applyFill="1" applyBorder="1" applyAlignment="1">
      <alignment horizontal="center" vertical="center" wrapText="1"/>
    </xf>
    <xf numFmtId="164" fontId="37" fillId="4" borderId="21" xfId="0" applyNumberFormat="1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8" fillId="22" borderId="42" xfId="0" applyNumberFormat="1" applyFont="1" applyFill="1" applyBorder="1"/>
    <xf numFmtId="164" fontId="11" fillId="22" borderId="42" xfId="0" applyNumberFormat="1" applyFont="1" applyFill="1" applyBorder="1"/>
    <xf numFmtId="164" fontId="0" fillId="22" borderId="40" xfId="0" applyNumberFormat="1" applyFont="1" applyFill="1" applyBorder="1" applyAlignment="1">
      <alignment wrapText="1"/>
    </xf>
    <xf numFmtId="164" fontId="0" fillId="22" borderId="0" xfId="0" applyNumberFormat="1" applyFont="1" applyFill="1" applyBorder="1" applyAlignment="1">
      <alignment wrapText="1"/>
    </xf>
    <xf numFmtId="164" fontId="0" fillId="22" borderId="3" xfId="0" applyNumberFormat="1" applyFont="1" applyFill="1" applyBorder="1" applyAlignment="1">
      <alignment wrapText="1"/>
    </xf>
    <xf numFmtId="164" fontId="11" fillId="22" borderId="39" xfId="0" applyNumberFormat="1" applyFont="1" applyFill="1" applyBorder="1" applyAlignment="1">
      <alignment horizontal="center" wrapText="1"/>
    </xf>
    <xf numFmtId="164" fontId="0" fillId="22" borderId="39" xfId="0" applyNumberFormat="1" applyFont="1" applyFill="1" applyBorder="1" applyAlignment="1">
      <alignment wrapText="1"/>
    </xf>
    <xf numFmtId="164" fontId="0" fillId="22" borderId="42" xfId="0" applyNumberFormat="1" applyFont="1" applyFill="1" applyBorder="1" applyAlignment="1">
      <alignment horizontal="center" wrapText="1"/>
    </xf>
    <xf numFmtId="164" fontId="0" fillId="22" borderId="43" xfId="0" applyNumberFormat="1" applyFont="1" applyFill="1" applyBorder="1" applyAlignment="1">
      <alignment horizontal="center" wrapText="1"/>
    </xf>
    <xf numFmtId="164" fontId="0" fillId="22" borderId="44" xfId="0" applyNumberFormat="1" applyFont="1" applyFill="1" applyBorder="1" applyAlignment="1">
      <alignment horizontal="center" wrapText="1"/>
    </xf>
    <xf numFmtId="164" fontId="0" fillId="22" borderId="45" xfId="0" applyNumberFormat="1" applyFont="1" applyFill="1" applyBorder="1" applyAlignment="1">
      <alignment horizontal="center" wrapText="1"/>
    </xf>
    <xf numFmtId="164" fontId="11" fillId="22" borderId="42" xfId="0" applyNumberFormat="1" applyFont="1" applyFill="1" applyBorder="1" applyAlignment="1">
      <alignment horizontal="center" wrapText="1"/>
    </xf>
    <xf numFmtId="164" fontId="37" fillId="22" borderId="42" xfId="0" applyNumberFormat="1" applyFont="1" applyFill="1" applyBorder="1" applyAlignment="1">
      <alignment horizontal="center" wrapText="1"/>
    </xf>
    <xf numFmtId="164" fontId="11" fillId="22" borderId="45" xfId="0" applyNumberFormat="1" applyFont="1" applyFill="1" applyBorder="1" applyAlignment="1">
      <alignment horizontal="center" wrapText="1"/>
    </xf>
    <xf numFmtId="2" fontId="11" fillId="22" borderId="42" xfId="0" applyNumberFormat="1" applyFont="1" applyFill="1" applyBorder="1" applyAlignment="1">
      <alignment horizontal="center" wrapText="1"/>
    </xf>
    <xf numFmtId="2" fontId="11" fillId="22" borderId="44" xfId="0" applyNumberFormat="1" applyFont="1" applyFill="1" applyBorder="1" applyAlignment="1">
      <alignment horizontal="center" wrapText="1"/>
    </xf>
    <xf numFmtId="164" fontId="11" fillId="22" borderId="44" xfId="0" applyNumberFormat="1" applyFont="1" applyFill="1" applyBorder="1" applyAlignment="1">
      <alignment horizontal="center" wrapText="1"/>
    </xf>
    <xf numFmtId="164" fontId="35" fillId="22" borderId="47" xfId="0" applyNumberFormat="1" applyFont="1" applyFill="1" applyBorder="1" applyAlignment="1">
      <alignment horizontal="center" wrapText="1"/>
    </xf>
    <xf numFmtId="164" fontId="11" fillId="22" borderId="47" xfId="0" applyNumberFormat="1" applyFont="1" applyFill="1" applyBorder="1" applyAlignment="1">
      <alignment horizontal="center" wrapText="1"/>
    </xf>
    <xf numFmtId="164" fontId="11" fillId="22" borderId="48" xfId="0" applyNumberFormat="1" applyFont="1" applyFill="1" applyBorder="1" applyAlignment="1">
      <alignment horizontal="center" wrapText="1"/>
    </xf>
    <xf numFmtId="164" fontId="11" fillId="23" borderId="47" xfId="0" applyNumberFormat="1" applyFont="1" applyFill="1" applyBorder="1"/>
    <xf numFmtId="164" fontId="11" fillId="23" borderId="38" xfId="0" applyNumberFormat="1" applyFont="1" applyFill="1" applyBorder="1" applyAlignment="1">
      <alignment wrapText="1"/>
    </xf>
    <xf numFmtId="164" fontId="11" fillId="23" borderId="36" xfId="0" applyNumberFormat="1" applyFont="1" applyFill="1" applyBorder="1" applyAlignment="1">
      <alignment wrapText="1"/>
    </xf>
    <xf numFmtId="164" fontId="11" fillId="23" borderId="11" xfId="0" applyNumberFormat="1" applyFont="1" applyFill="1" applyBorder="1" applyAlignment="1">
      <alignment wrapText="1"/>
    </xf>
    <xf numFmtId="164" fontId="35" fillId="23" borderId="36" xfId="0" applyNumberFormat="1" applyFont="1" applyFill="1" applyBorder="1" applyAlignment="1">
      <alignment wrapText="1"/>
    </xf>
    <xf numFmtId="164" fontId="37" fillId="23" borderId="48" xfId="0" applyNumberFormat="1" applyFont="1" applyFill="1" applyBorder="1" applyAlignment="1">
      <alignment horizontal="center" vertical="center" wrapText="1"/>
    </xf>
    <xf numFmtId="164" fontId="11" fillId="23" borderId="53" xfId="0" applyNumberFormat="1" applyFont="1" applyFill="1" applyBorder="1" applyAlignment="1">
      <alignment horizontal="center" vertical="center" wrapText="1"/>
    </xf>
    <xf numFmtId="164" fontId="35" fillId="23" borderId="53" xfId="0" applyNumberFormat="1" applyFont="1" applyFill="1" applyBorder="1" applyAlignment="1">
      <alignment horizontal="center" vertical="center" wrapText="1"/>
    </xf>
    <xf numFmtId="164" fontId="11" fillId="23" borderId="55" xfId="0" applyNumberFormat="1" applyFont="1" applyFill="1" applyBorder="1" applyAlignment="1">
      <alignment horizontal="center" vertical="center" wrapText="1"/>
    </xf>
    <xf numFmtId="164" fontId="11" fillId="23" borderId="47" xfId="0" applyNumberFormat="1" applyFont="1" applyFill="1" applyBorder="1" applyAlignment="1">
      <alignment horizontal="center" vertical="center" wrapText="1"/>
    </xf>
    <xf numFmtId="164" fontId="11" fillId="23" borderId="21" xfId="0" applyNumberFormat="1" applyFont="1" applyFill="1" applyBorder="1" applyAlignment="1">
      <alignment horizontal="center" vertical="center" wrapText="1"/>
    </xf>
    <xf numFmtId="164" fontId="11" fillId="23" borderId="35" xfId="0" applyNumberFormat="1" applyFont="1" applyFill="1" applyBorder="1" applyAlignment="1">
      <alignment horizontal="center" vertical="center" wrapText="1"/>
    </xf>
    <xf numFmtId="164" fontId="11" fillId="23" borderId="48" xfId="0" applyNumberFormat="1" applyFont="1" applyFill="1" applyBorder="1" applyAlignment="1">
      <alignment horizontal="center" vertical="center" wrapText="1"/>
    </xf>
    <xf numFmtId="164" fontId="11" fillId="23" borderId="35" xfId="0" applyNumberFormat="1" applyFont="1" applyFill="1" applyBorder="1" applyAlignment="1">
      <alignment horizontal="center" wrapText="1"/>
    </xf>
    <xf numFmtId="164" fontId="35" fillId="23" borderId="47" xfId="0" applyNumberFormat="1" applyFont="1" applyFill="1" applyBorder="1" applyAlignment="1">
      <alignment horizontal="center" vertical="center" wrapText="1"/>
    </xf>
    <xf numFmtId="164" fontId="37" fillId="23" borderId="47" xfId="0" applyNumberFormat="1" applyFont="1" applyFill="1" applyBorder="1" applyAlignment="1">
      <alignment horizontal="center" vertical="center" wrapText="1"/>
    </xf>
    <xf numFmtId="164" fontId="37" fillId="23" borderId="35" xfId="0" applyNumberFormat="1" applyFont="1" applyFill="1" applyBorder="1" applyAlignment="1">
      <alignment horizontal="center" vertical="center" wrapText="1"/>
    </xf>
    <xf numFmtId="164" fontId="35" fillId="23" borderId="4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4" fontId="11" fillId="19" borderId="0" xfId="0" applyNumberFormat="1" applyFont="1" applyFill="1"/>
    <xf numFmtId="164" fontId="0" fillId="20" borderId="47" xfId="0" applyNumberFormat="1" applyFill="1" applyBorder="1"/>
    <xf numFmtId="164" fontId="0" fillId="20" borderId="38" xfId="0" applyNumberFormat="1" applyFill="1" applyBorder="1" applyAlignment="1">
      <alignment wrapText="1"/>
    </xf>
    <xf numFmtId="164" fontId="0" fillId="20" borderId="36" xfId="0" applyNumberFormat="1" applyFill="1" applyBorder="1" applyAlignment="1">
      <alignment wrapText="1"/>
    </xf>
    <xf numFmtId="164" fontId="0" fillId="20" borderId="11" xfId="0" applyNumberFormat="1" applyFill="1" applyBorder="1" applyAlignment="1">
      <alignment wrapText="1"/>
    </xf>
    <xf numFmtId="164" fontId="12" fillId="20" borderId="36" xfId="0" applyNumberFormat="1" applyFont="1" applyFill="1" applyBorder="1" applyAlignment="1">
      <alignment wrapText="1"/>
    </xf>
    <xf numFmtId="164" fontId="11" fillId="20" borderId="55" xfId="0" applyNumberFormat="1" applyFont="1" applyFill="1" applyBorder="1" applyAlignment="1">
      <alignment horizontal="center" vertical="center" wrapText="1"/>
    </xf>
    <xf numFmtId="164" fontId="0" fillId="20" borderId="11" xfId="0" applyNumberFormat="1" applyFill="1" applyBorder="1" applyAlignment="1">
      <alignment horizontal="center" vertical="center" wrapText="1"/>
    </xf>
    <xf numFmtId="164" fontId="0" fillId="20" borderId="37" xfId="0" applyNumberFormat="1" applyFill="1" applyBorder="1" applyAlignment="1">
      <alignment horizontal="center" vertical="center" wrapText="1"/>
    </xf>
    <xf numFmtId="164" fontId="0" fillId="20" borderId="53" xfId="0" applyNumberFormat="1" applyFill="1" applyBorder="1" applyAlignment="1">
      <alignment horizontal="center" vertical="center" wrapText="1"/>
    </xf>
    <xf numFmtId="164" fontId="0" fillId="20" borderId="54" xfId="0" applyNumberFormat="1" applyFill="1" applyBorder="1" applyAlignment="1">
      <alignment horizontal="center" vertical="center" wrapText="1"/>
    </xf>
    <xf numFmtId="164" fontId="0" fillId="20" borderId="49" xfId="0" applyNumberFormat="1" applyFill="1" applyBorder="1" applyAlignment="1">
      <alignment horizontal="center" vertical="center" wrapText="1"/>
    </xf>
    <xf numFmtId="164" fontId="0" fillId="20" borderId="48" xfId="0" applyNumberFormat="1" applyFont="1" applyFill="1" applyBorder="1" applyAlignment="1">
      <alignment horizontal="center" vertical="center" wrapText="1"/>
    </xf>
    <xf numFmtId="164" fontId="12" fillId="20" borderId="47" xfId="0" applyNumberFormat="1" applyFont="1" applyFill="1" applyBorder="1" applyAlignment="1">
      <alignment horizontal="center" vertical="center" wrapText="1"/>
    </xf>
    <xf numFmtId="164" fontId="0" fillId="20" borderId="35" xfId="0" applyNumberFormat="1" applyFont="1" applyFill="1" applyBorder="1" applyAlignment="1">
      <alignment horizontal="center" wrapText="1"/>
    </xf>
    <xf numFmtId="164" fontId="0" fillId="20" borderId="47" xfId="0" applyNumberFormat="1" applyFont="1" applyFill="1" applyBorder="1" applyAlignment="1">
      <alignment horizontal="center" vertical="center" wrapText="1"/>
    </xf>
    <xf numFmtId="164" fontId="0" fillId="20" borderId="35" xfId="0" applyNumberFormat="1" applyFont="1" applyFill="1" applyBorder="1" applyAlignment="1">
      <alignment horizontal="center" vertical="center" wrapText="1"/>
    </xf>
    <xf numFmtId="164" fontId="11" fillId="20" borderId="47" xfId="0" applyNumberFormat="1" applyFont="1" applyFill="1" applyBorder="1" applyAlignment="1">
      <alignment horizontal="center" vertical="center" wrapText="1"/>
    </xf>
    <xf numFmtId="164" fontId="11" fillId="20" borderId="48" xfId="0" applyNumberFormat="1" applyFont="1" applyFill="1" applyBorder="1" applyAlignment="1">
      <alignment horizontal="center" vertical="center" wrapText="1"/>
    </xf>
    <xf numFmtId="164" fontId="11" fillId="20" borderId="35" xfId="0" applyNumberFormat="1" applyFont="1" applyFill="1" applyBorder="1" applyAlignment="1">
      <alignment horizontal="center" vertical="center" wrapText="1"/>
    </xf>
    <xf numFmtId="164" fontId="35" fillId="20" borderId="47" xfId="0" applyNumberFormat="1" applyFont="1" applyFill="1" applyBorder="1" applyAlignment="1">
      <alignment horizontal="center" vertical="center" wrapText="1"/>
    </xf>
    <xf numFmtId="164" fontId="37" fillId="20" borderId="47" xfId="0" applyNumberFormat="1" applyFont="1" applyFill="1" applyBorder="1" applyAlignment="1">
      <alignment horizontal="center" vertical="center" wrapText="1"/>
    </xf>
    <xf numFmtId="164" fontId="0" fillId="20" borderId="37" xfId="0" applyNumberFormat="1" applyFill="1" applyBorder="1" applyAlignment="1">
      <alignment wrapText="1"/>
    </xf>
    <xf numFmtId="164" fontId="11" fillId="20" borderId="39" xfId="0" applyNumberFormat="1" applyFont="1" applyFill="1" applyBorder="1" applyAlignment="1">
      <alignment horizontal="center" vertical="center" wrapText="1"/>
    </xf>
    <xf numFmtId="164" fontId="0" fillId="20" borderId="36" xfId="0" applyNumberFormat="1" applyFill="1" applyBorder="1" applyAlignment="1">
      <alignment horizontal="center" vertical="center" wrapText="1"/>
    </xf>
    <xf numFmtId="164" fontId="0" fillId="20" borderId="3" xfId="0" applyNumberFormat="1" applyFill="1" applyBorder="1" applyAlignment="1">
      <alignment horizontal="center" vertical="center" wrapText="1"/>
    </xf>
    <xf numFmtId="164" fontId="0" fillId="20" borderId="40" xfId="0" applyNumberFormat="1" applyFill="1" applyBorder="1" applyAlignment="1">
      <alignment horizontal="center" vertical="center" wrapText="1"/>
    </xf>
    <xf numFmtId="164" fontId="0" fillId="20" borderId="0" xfId="0" applyNumberFormat="1" applyFill="1" applyBorder="1" applyAlignment="1">
      <alignment horizontal="center" vertical="center" wrapText="1"/>
    </xf>
    <xf numFmtId="0" fontId="0" fillId="0" borderId="47" xfId="0" applyFont="1" applyFill="1" applyBorder="1"/>
    <xf numFmtId="164" fontId="0" fillId="0" borderId="6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0" borderId="7" xfId="0" applyNumberFormat="1" applyFill="1" applyBorder="1" applyAlignment="1">
      <alignment wrapText="1"/>
    </xf>
    <xf numFmtId="164" fontId="12" fillId="0" borderId="5" xfId="0" applyNumberFormat="1" applyFont="1" applyFill="1" applyBorder="1" applyAlignment="1">
      <alignment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0" fillId="0" borderId="41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48" xfId="0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35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/>
    <xf numFmtId="164" fontId="11" fillId="0" borderId="56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57" xfId="0" applyNumberFormat="1" applyFont="1" applyFill="1" applyBorder="1" applyAlignment="1">
      <alignment horizontal="center" wrapText="1"/>
    </xf>
    <xf numFmtId="164" fontId="11" fillId="0" borderId="58" xfId="0" applyNumberFormat="1" applyFont="1" applyFill="1" applyBorder="1" applyAlignment="1">
      <alignment horizontal="center"/>
    </xf>
    <xf numFmtId="164" fontId="35" fillId="0" borderId="4" xfId="0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11" fillId="0" borderId="47" xfId="0" applyNumberFormat="1" applyFont="1" applyFill="1" applyBorder="1" applyAlignment="1">
      <alignment horizontal="center"/>
    </xf>
    <xf numFmtId="164" fontId="11" fillId="0" borderId="48" xfId="0" applyNumberFormat="1" applyFont="1" applyFill="1" applyBorder="1" applyAlignment="1">
      <alignment horizontal="center"/>
    </xf>
    <xf numFmtId="164" fontId="11" fillId="0" borderId="35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/>
    </xf>
    <xf numFmtId="164" fontId="11" fillId="0" borderId="4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35" fillId="0" borderId="41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5" fillId="0" borderId="41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0" fontId="11" fillId="23" borderId="47" xfId="0" applyFont="1" applyFill="1" applyBorder="1"/>
    <xf numFmtId="164" fontId="11" fillId="23" borderId="11" xfId="0" applyNumberFormat="1" applyFont="1" applyFill="1" applyBorder="1" applyAlignment="1">
      <alignment horizontal="center" vertical="center" wrapText="1"/>
    </xf>
    <xf numFmtId="164" fontId="11" fillId="23" borderId="37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/>
    <xf numFmtId="164" fontId="11" fillId="0" borderId="38" xfId="0" applyNumberFormat="1" applyFont="1" applyFill="1" applyBorder="1" applyAlignment="1">
      <alignment wrapText="1"/>
    </xf>
    <xf numFmtId="164" fontId="11" fillId="0" borderId="36" xfId="0" applyNumberFormat="1" applyFont="1" applyFill="1" applyBorder="1" applyAlignment="1">
      <alignment wrapText="1"/>
    </xf>
    <xf numFmtId="164" fontId="11" fillId="0" borderId="11" xfId="0" applyNumberFormat="1" applyFont="1" applyFill="1" applyBorder="1" applyAlignment="1">
      <alignment wrapText="1"/>
    </xf>
    <xf numFmtId="164" fontId="35" fillId="0" borderId="36" xfId="0" applyNumberFormat="1" applyFont="1" applyFill="1" applyBorder="1" applyAlignment="1">
      <alignment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wrapText="1"/>
    </xf>
    <xf numFmtId="164" fontId="12" fillId="20" borderId="11" xfId="0" applyNumberFormat="1" applyFont="1" applyFill="1" applyBorder="1" applyAlignment="1">
      <alignment horizontal="center" wrapText="1"/>
    </xf>
    <xf numFmtId="164" fontId="0" fillId="20" borderId="11" xfId="0" applyNumberFormat="1" applyFill="1" applyBorder="1" applyAlignment="1">
      <alignment horizontal="center" wrapText="1"/>
    </xf>
    <xf numFmtId="164" fontId="12" fillId="20" borderId="37" xfId="0" applyNumberFormat="1" applyFont="1" applyFill="1" applyBorder="1" applyAlignment="1">
      <alignment horizontal="center" wrapText="1"/>
    </xf>
    <xf numFmtId="164" fontId="0" fillId="20" borderId="47" xfId="0" applyNumberFormat="1" applyFill="1" applyBorder="1" applyAlignment="1">
      <alignment horizontal="center" wrapText="1"/>
    </xf>
    <xf numFmtId="164" fontId="0" fillId="20" borderId="21" xfId="0" applyNumberFormat="1" applyFill="1" applyBorder="1" applyAlignment="1">
      <alignment horizontal="center" wrapText="1"/>
    </xf>
    <xf numFmtId="164" fontId="0" fillId="20" borderId="35" xfId="0" applyNumberFormat="1" applyFill="1" applyBorder="1" applyAlignment="1">
      <alignment horizontal="center" wrapText="1"/>
    </xf>
    <xf numFmtId="164" fontId="12" fillId="20" borderId="48" xfId="0" applyNumberFormat="1" applyFont="1" applyFill="1" applyBorder="1" applyAlignment="1">
      <alignment horizontal="center" wrapText="1"/>
    </xf>
    <xf numFmtId="164" fontId="12" fillId="20" borderId="47" xfId="0" applyNumberFormat="1" applyFont="1" applyFill="1" applyBorder="1" applyAlignment="1">
      <alignment horizontal="center" wrapText="1"/>
    </xf>
    <xf numFmtId="164" fontId="35" fillId="20" borderId="35" xfId="0" applyNumberFormat="1" applyFont="1" applyFill="1" applyBorder="1" applyAlignment="1">
      <alignment horizontal="center" wrapText="1"/>
    </xf>
    <xf numFmtId="164" fontId="35" fillId="20" borderId="47" xfId="0" applyNumberFormat="1" applyFont="1" applyFill="1" applyBorder="1" applyAlignment="1">
      <alignment horizontal="center" wrapText="1"/>
    </xf>
    <xf numFmtId="164" fontId="11" fillId="20" borderId="47" xfId="0" applyNumberFormat="1" applyFont="1" applyFill="1" applyBorder="1" applyAlignment="1">
      <alignment horizontal="center" wrapText="1"/>
    </xf>
    <xf numFmtId="164" fontId="37" fillId="20" borderId="47" xfId="0" applyNumberFormat="1" applyFont="1" applyFill="1" applyBorder="1" applyAlignment="1">
      <alignment horizontal="center" wrapText="1"/>
    </xf>
    <xf numFmtId="164" fontId="37" fillId="20" borderId="48" xfId="0" applyNumberFormat="1" applyFont="1" applyFill="1" applyBorder="1" applyAlignment="1">
      <alignment horizontal="center" wrapText="1"/>
    </xf>
    <xf numFmtId="164" fontId="37" fillId="20" borderId="35" xfId="0" applyNumberFormat="1" applyFont="1" applyFill="1" applyBorder="1" applyAlignment="1">
      <alignment horizontal="center" wrapText="1"/>
    </xf>
    <xf numFmtId="164" fontId="0" fillId="0" borderId="47" xfId="0" applyNumberFormat="1" applyFill="1" applyBorder="1"/>
    <xf numFmtId="164" fontId="0" fillId="0" borderId="38" xfId="0" applyNumberFormat="1" applyFill="1" applyBorder="1" applyAlignment="1">
      <alignment wrapText="1"/>
    </xf>
    <xf numFmtId="164" fontId="0" fillId="0" borderId="36" xfId="0" applyNumberFormat="1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12" fillId="0" borderId="47" xfId="0" applyNumberFormat="1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 vertical="center" wrapText="1"/>
    </xf>
    <xf numFmtId="164" fontId="12" fillId="0" borderId="48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35" fillId="0" borderId="35" xfId="0" applyNumberFormat="1" applyFont="1" applyFill="1" applyBorder="1" applyAlignment="1">
      <alignment horizontal="center" vertical="center" wrapText="1"/>
    </xf>
    <xf numFmtId="164" fontId="35" fillId="0" borderId="47" xfId="0" applyNumberFormat="1" applyFont="1" applyFill="1" applyBorder="1" applyAlignment="1">
      <alignment horizontal="center" vertical="center" wrapText="1"/>
    </xf>
    <xf numFmtId="164" fontId="37" fillId="0" borderId="48" xfId="0" applyNumberFormat="1" applyFont="1" applyFill="1" applyBorder="1" applyAlignment="1">
      <alignment horizontal="center" vertical="center" wrapText="1"/>
    </xf>
    <xf numFmtId="164" fontId="37" fillId="0" borderId="35" xfId="0" applyNumberFormat="1" applyFont="1" applyFill="1" applyBorder="1" applyAlignment="1">
      <alignment horizontal="center" vertical="center" wrapText="1"/>
    </xf>
    <xf numFmtId="164" fontId="0" fillId="17" borderId="47" xfId="0" applyNumberFormat="1" applyFill="1" applyBorder="1"/>
    <xf numFmtId="164" fontId="0" fillId="17" borderId="38" xfId="0" applyNumberFormat="1" applyFill="1" applyBorder="1" applyAlignment="1">
      <alignment wrapText="1"/>
    </xf>
    <xf numFmtId="164" fontId="0" fillId="17" borderId="36" xfId="0" applyNumberFormat="1" applyFill="1" applyBorder="1" applyAlignment="1">
      <alignment wrapText="1"/>
    </xf>
    <xf numFmtId="164" fontId="0" fillId="17" borderId="11" xfId="0" applyNumberFormat="1" applyFill="1" applyBorder="1" applyAlignment="1">
      <alignment wrapText="1"/>
    </xf>
    <xf numFmtId="164" fontId="11" fillId="17" borderId="48" xfId="0" applyNumberFormat="1" applyFont="1" applyFill="1" applyBorder="1" applyAlignment="1">
      <alignment horizontal="center" vertical="center" wrapText="1"/>
    </xf>
    <xf numFmtId="164" fontId="12" fillId="17" borderId="3" xfId="0" applyNumberFormat="1" applyFont="1" applyFill="1" applyBorder="1" applyAlignment="1">
      <alignment horizontal="center" vertical="center" wrapText="1"/>
    </xf>
    <xf numFmtId="164" fontId="0" fillId="17" borderId="3" xfId="0" applyNumberFormat="1" applyFill="1" applyBorder="1" applyAlignment="1">
      <alignment horizontal="center" vertical="center" wrapText="1"/>
    </xf>
    <xf numFmtId="164" fontId="12" fillId="17" borderId="39" xfId="0" applyNumberFormat="1" applyFont="1" applyFill="1" applyBorder="1" applyAlignment="1">
      <alignment horizontal="center" vertical="center" wrapText="1"/>
    </xf>
    <xf numFmtId="164" fontId="0" fillId="17" borderId="47" xfId="0" applyNumberFormat="1" applyFill="1" applyBorder="1" applyAlignment="1">
      <alignment horizontal="center" vertical="center" wrapText="1"/>
    </xf>
    <xf numFmtId="164" fontId="0" fillId="17" borderId="21" xfId="0" applyNumberFormat="1" applyFill="1" applyBorder="1" applyAlignment="1">
      <alignment horizontal="center" vertical="center" wrapText="1"/>
    </xf>
    <xf numFmtId="164" fontId="0" fillId="17" borderId="35" xfId="0" applyNumberFormat="1" applyFill="1" applyBorder="1" applyAlignment="1">
      <alignment horizontal="center" vertical="center" wrapText="1"/>
    </xf>
    <xf numFmtId="164" fontId="0" fillId="17" borderId="48" xfId="0" applyNumberFormat="1" applyFont="1" applyFill="1" applyBorder="1" applyAlignment="1">
      <alignment horizontal="center" vertical="center" wrapText="1"/>
    </xf>
    <xf numFmtId="164" fontId="0" fillId="17" borderId="47" xfId="0" applyNumberFormat="1" applyFont="1" applyFill="1" applyBorder="1" applyAlignment="1">
      <alignment horizontal="center" vertical="center" wrapText="1"/>
    </xf>
    <xf numFmtId="164" fontId="0" fillId="17" borderId="35" xfId="0" applyNumberFormat="1" applyFont="1" applyFill="1" applyBorder="1" applyAlignment="1">
      <alignment horizontal="center" wrapText="1"/>
    </xf>
    <xf numFmtId="164" fontId="35" fillId="17" borderId="35" xfId="0" applyNumberFormat="1" applyFont="1" applyFill="1" applyBorder="1" applyAlignment="1">
      <alignment horizontal="center" vertical="center" wrapText="1"/>
    </xf>
    <xf numFmtId="164" fontId="35" fillId="17" borderId="47" xfId="0" applyNumberFormat="1" applyFont="1" applyFill="1" applyBorder="1" applyAlignment="1">
      <alignment horizontal="center" vertical="center" wrapText="1"/>
    </xf>
    <xf numFmtId="164" fontId="11" fillId="17" borderId="47" xfId="0" applyNumberFormat="1" applyFont="1" applyFill="1" applyBorder="1" applyAlignment="1">
      <alignment horizontal="center" vertical="center" wrapText="1"/>
    </xf>
    <xf numFmtId="164" fontId="37" fillId="17" borderId="47" xfId="0" applyNumberFormat="1" applyFont="1" applyFill="1" applyBorder="1" applyAlignment="1">
      <alignment horizontal="center" vertical="center" wrapText="1"/>
    </xf>
    <xf numFmtId="164" fontId="37" fillId="17" borderId="48" xfId="0" applyNumberFormat="1" applyFont="1" applyFill="1" applyBorder="1" applyAlignment="1">
      <alignment horizontal="center" vertical="center" wrapText="1"/>
    </xf>
    <xf numFmtId="164" fontId="37" fillId="17" borderId="35" xfId="0" applyNumberFormat="1" applyFont="1" applyFill="1" applyBorder="1" applyAlignment="1">
      <alignment horizontal="center" vertical="center" wrapText="1"/>
    </xf>
    <xf numFmtId="164" fontId="0" fillId="17" borderId="0" xfId="0" applyNumberFormat="1" applyFill="1"/>
    <xf numFmtId="164" fontId="39" fillId="20" borderId="11" xfId="0" applyNumberFormat="1" applyFont="1" applyFill="1" applyBorder="1" applyAlignment="1">
      <alignment wrapText="1"/>
    </xf>
    <xf numFmtId="164" fontId="0" fillId="20" borderId="47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12" fillId="0" borderId="37" xfId="0" applyNumberFormat="1" applyFont="1" applyFill="1" applyBorder="1" applyAlignment="1">
      <alignment horizontal="center" wrapText="1"/>
    </xf>
    <xf numFmtId="164" fontId="0" fillId="0" borderId="47" xfId="0" applyNumberFormat="1" applyFill="1" applyBorder="1" applyAlignment="1">
      <alignment horizontal="center" wrapText="1"/>
    </xf>
    <xf numFmtId="164" fontId="0" fillId="0" borderId="21" xfId="0" applyNumberFormat="1" applyFill="1" applyBorder="1" applyAlignment="1">
      <alignment horizont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164" fontId="11" fillId="22" borderId="47" xfId="0" applyNumberFormat="1" applyFont="1" applyFill="1" applyBorder="1"/>
    <xf numFmtId="164" fontId="0" fillId="22" borderId="40" xfId="0" applyNumberFormat="1" applyFill="1" applyBorder="1" applyAlignment="1">
      <alignment wrapText="1"/>
    </xf>
    <xf numFmtId="164" fontId="0" fillId="22" borderId="0" xfId="0" applyNumberFormat="1" applyFill="1" applyBorder="1" applyAlignment="1">
      <alignment wrapText="1"/>
    </xf>
    <xf numFmtId="164" fontId="0" fillId="22" borderId="3" xfId="0" applyNumberFormat="1" applyFill="1" applyBorder="1" applyAlignment="1">
      <alignment wrapText="1"/>
    </xf>
    <xf numFmtId="164" fontId="11" fillId="22" borderId="55" xfId="0" applyNumberFormat="1" applyFont="1" applyFill="1" applyBorder="1" applyAlignment="1">
      <alignment horizontal="center" vertical="center" wrapText="1"/>
    </xf>
    <xf numFmtId="164" fontId="0" fillId="22" borderId="47" xfId="0" applyNumberFormat="1" applyFill="1" applyBorder="1" applyAlignment="1">
      <alignment horizontal="center" vertical="center" wrapText="1"/>
    </xf>
    <xf numFmtId="164" fontId="12" fillId="22" borderId="47" xfId="0" applyNumberFormat="1" applyFont="1" applyFill="1" applyBorder="1" applyAlignment="1">
      <alignment horizontal="center" vertical="center" wrapText="1"/>
    </xf>
    <xf numFmtId="164" fontId="12" fillId="22" borderId="48" xfId="0" applyNumberFormat="1" applyFont="1" applyFill="1" applyBorder="1" applyAlignment="1">
      <alignment horizontal="center" vertical="center" wrapText="1"/>
    </xf>
    <xf numFmtId="164" fontId="0" fillId="22" borderId="21" xfId="0" applyNumberFormat="1" applyFill="1" applyBorder="1" applyAlignment="1">
      <alignment horizontal="center" vertical="center" wrapText="1"/>
    </xf>
    <xf numFmtId="164" fontId="0" fillId="22" borderId="35" xfId="0" applyNumberFormat="1" applyFill="1" applyBorder="1" applyAlignment="1">
      <alignment horizontal="center" vertical="center" wrapText="1"/>
    </xf>
    <xf numFmtId="164" fontId="0" fillId="22" borderId="48" xfId="0" applyNumberFormat="1" applyFont="1" applyFill="1" applyBorder="1" applyAlignment="1">
      <alignment horizontal="center" vertical="center" wrapText="1"/>
    </xf>
    <xf numFmtId="164" fontId="0" fillId="22" borderId="47" xfId="0" applyNumberFormat="1" applyFont="1" applyFill="1" applyBorder="1" applyAlignment="1">
      <alignment horizontal="center" vertical="center" wrapText="1"/>
    </xf>
    <xf numFmtId="164" fontId="0" fillId="22" borderId="35" xfId="0" applyNumberFormat="1" applyFont="1" applyFill="1" applyBorder="1" applyAlignment="1">
      <alignment horizontal="center" wrapText="1"/>
    </xf>
    <xf numFmtId="164" fontId="0" fillId="22" borderId="35" xfId="0" applyNumberFormat="1" applyFont="1" applyFill="1" applyBorder="1" applyAlignment="1">
      <alignment horizontal="center" vertical="center" wrapText="1"/>
    </xf>
    <xf numFmtId="164" fontId="11" fillId="22" borderId="47" xfId="0" applyNumberFormat="1" applyFont="1" applyFill="1" applyBorder="1" applyAlignment="1">
      <alignment horizontal="center" vertical="center" wrapText="1"/>
    </xf>
    <xf numFmtId="164" fontId="11" fillId="22" borderId="48" xfId="0" applyNumberFormat="1" applyFont="1" applyFill="1" applyBorder="1" applyAlignment="1">
      <alignment horizontal="center" vertical="center" wrapText="1"/>
    </xf>
    <xf numFmtId="164" fontId="11" fillId="22" borderId="35" xfId="0" applyNumberFormat="1" applyFont="1" applyFill="1" applyBorder="1" applyAlignment="1">
      <alignment horizontal="center" vertical="center" wrapText="1"/>
    </xf>
    <xf numFmtId="164" fontId="11" fillId="22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wrapText="1"/>
    </xf>
    <xf numFmtId="164" fontId="0" fillId="0" borderId="35" xfId="0" applyNumberFormat="1" applyFill="1" applyBorder="1" applyAlignment="1">
      <alignment wrapText="1"/>
    </xf>
    <xf numFmtId="164" fontId="0" fillId="0" borderId="47" xfId="0" applyNumberFormat="1" applyFill="1" applyBorder="1" applyAlignment="1">
      <alignment wrapText="1"/>
    </xf>
    <xf numFmtId="0" fontId="0" fillId="3" borderId="47" xfId="0" applyFill="1" applyBorder="1"/>
    <xf numFmtId="164" fontId="11" fillId="3" borderId="56" xfId="0" applyNumberFormat="1" applyFont="1" applyFill="1" applyBorder="1" applyAlignment="1">
      <alignment horizontal="center"/>
    </xf>
    <xf numFmtId="164" fontId="11" fillId="3" borderId="58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" fontId="0" fillId="3" borderId="44" xfId="0" applyNumberFormat="1" applyFill="1" applyBorder="1"/>
    <xf numFmtId="1" fontId="0" fillId="3" borderId="39" xfId="0" applyNumberFormat="1" applyFill="1" applyBorder="1"/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/>
    </xf>
    <xf numFmtId="164" fontId="11" fillId="3" borderId="47" xfId="0" applyNumberFormat="1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164" fontId="11" fillId="3" borderId="47" xfId="0" applyNumberFormat="1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horizontal="center" vertical="center"/>
    </xf>
    <xf numFmtId="164" fontId="11" fillId="3" borderId="48" xfId="0" applyNumberFormat="1" applyFont="1" applyFill="1" applyBorder="1" applyAlignment="1">
      <alignment horizontal="center" vertical="center" wrapText="1"/>
    </xf>
    <xf numFmtId="164" fontId="11" fillId="3" borderId="3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53" xfId="0" applyFill="1" applyBorder="1"/>
    <xf numFmtId="164" fontId="11" fillId="3" borderId="4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center" vertical="center" wrapText="1"/>
    </xf>
    <xf numFmtId="164" fontId="11" fillId="3" borderId="53" xfId="0" applyNumberFormat="1" applyFont="1" applyFill="1" applyBorder="1" applyAlignment="1">
      <alignment horizontal="center" vertical="center"/>
    </xf>
    <xf numFmtId="164" fontId="11" fillId="3" borderId="55" xfId="0" applyNumberFormat="1" applyFont="1" applyFill="1" applyBorder="1" applyAlignment="1">
      <alignment horizontal="center" vertical="center"/>
    </xf>
    <xf numFmtId="164" fontId="11" fillId="3" borderId="54" xfId="0" applyNumberFormat="1" applyFont="1" applyFill="1" applyBorder="1" applyAlignment="1">
      <alignment horizontal="center" vertical="center"/>
    </xf>
    <xf numFmtId="164" fontId="11" fillId="3" borderId="49" xfId="0" applyNumberFormat="1" applyFont="1" applyFill="1" applyBorder="1" applyAlignment="1">
      <alignment horizontal="center" vertical="center"/>
    </xf>
    <xf numFmtId="164" fontId="0" fillId="3" borderId="55" xfId="0" applyNumberFormat="1" applyFont="1" applyFill="1" applyBorder="1" applyAlignment="1">
      <alignment horizontal="center" vertical="center"/>
    </xf>
    <xf numFmtId="164" fontId="0" fillId="3" borderId="53" xfId="0" applyNumberFormat="1" applyFont="1" applyFill="1" applyBorder="1" applyAlignment="1">
      <alignment horizontal="center" vertical="center"/>
    </xf>
    <xf numFmtId="164" fontId="0" fillId="3" borderId="49" xfId="0" applyNumberFormat="1" applyFont="1" applyFill="1" applyBorder="1" applyAlignment="1">
      <alignment horizontal="center" wrapText="1"/>
    </xf>
    <xf numFmtId="164" fontId="0" fillId="3" borderId="49" xfId="0" applyNumberFormat="1" applyFont="1" applyFill="1" applyBorder="1" applyAlignment="1">
      <alignment horizontal="center" vertical="center"/>
    </xf>
    <xf numFmtId="164" fontId="0" fillId="3" borderId="53" xfId="0" applyNumberFormat="1" applyFont="1" applyFill="1" applyBorder="1" applyAlignment="1">
      <alignment horizontal="center" vertical="center" wrapText="1"/>
    </xf>
    <xf numFmtId="164" fontId="11" fillId="3" borderId="53" xfId="0" applyNumberFormat="1" applyFont="1" applyFill="1" applyBorder="1" applyAlignment="1">
      <alignment horizontal="center" vertical="center" wrapText="1"/>
    </xf>
    <xf numFmtId="164" fontId="11" fillId="3" borderId="55" xfId="0" applyNumberFormat="1" applyFont="1" applyFill="1" applyBorder="1" applyAlignment="1">
      <alignment horizontal="center" vertical="center" wrapText="1"/>
    </xf>
    <xf numFmtId="164" fontId="11" fillId="3" borderId="49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164" fontId="11" fillId="4" borderId="4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1" fillId="4" borderId="39" xfId="0" applyNumberFormat="1" applyFont="1" applyFill="1" applyBorder="1" applyAlignment="1">
      <alignment horizontal="center" vertical="center" wrapText="1"/>
    </xf>
    <xf numFmtId="164" fontId="11" fillId="4" borderId="39" xfId="0" applyNumberFormat="1" applyFont="1" applyFill="1" applyBorder="1" applyAlignment="1">
      <alignment horizontal="center" vertical="center"/>
    </xf>
    <xf numFmtId="164" fontId="11" fillId="4" borderId="40" xfId="0" applyNumberFormat="1" applyFont="1" applyFill="1" applyBorder="1" applyAlignment="1">
      <alignment horizontal="center" vertical="center"/>
    </xf>
    <xf numFmtId="164" fontId="0" fillId="4" borderId="39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53" xfId="0" applyNumberFormat="1" applyFont="1" applyFill="1" applyBorder="1" applyAlignment="1">
      <alignment horizontal="center" vertical="center" wrapText="1"/>
    </xf>
    <xf numFmtId="164" fontId="11" fillId="4" borderId="47" xfId="0" applyNumberFormat="1" applyFont="1" applyFill="1" applyBorder="1" applyAlignment="1">
      <alignment horizontal="center" vertical="center" wrapText="1"/>
    </xf>
    <xf numFmtId="164" fontId="11" fillId="4" borderId="5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20" borderId="3" xfId="0" applyFill="1" applyBorder="1"/>
    <xf numFmtId="164" fontId="11" fillId="20" borderId="0" xfId="0" applyNumberFormat="1" applyFont="1" applyFill="1" applyBorder="1" applyAlignment="1">
      <alignment horizontal="center" vertical="center"/>
    </xf>
    <xf numFmtId="164" fontId="11" fillId="20" borderId="3" xfId="0" applyNumberFormat="1" applyFont="1" applyFill="1" applyBorder="1" applyAlignment="1">
      <alignment horizontal="center" vertical="center"/>
    </xf>
    <xf numFmtId="164" fontId="11" fillId="20" borderId="39" xfId="0" applyNumberFormat="1" applyFont="1" applyFill="1" applyBorder="1" applyAlignment="1">
      <alignment horizontal="center" vertical="center"/>
    </xf>
    <xf numFmtId="164" fontId="11" fillId="20" borderId="40" xfId="0" applyNumberFormat="1" applyFont="1" applyFill="1" applyBorder="1" applyAlignment="1">
      <alignment horizontal="center" vertical="center"/>
    </xf>
    <xf numFmtId="164" fontId="0" fillId="20" borderId="39" xfId="0" applyNumberFormat="1" applyFont="1" applyFill="1" applyBorder="1" applyAlignment="1">
      <alignment horizontal="center" vertical="center"/>
    </xf>
    <xf numFmtId="164" fontId="0" fillId="20" borderId="3" xfId="0" applyNumberFormat="1" applyFont="1" applyFill="1" applyBorder="1" applyAlignment="1">
      <alignment horizontal="center" vertical="center"/>
    </xf>
    <xf numFmtId="164" fontId="0" fillId="20" borderId="0" xfId="0" applyNumberFormat="1" applyFont="1" applyFill="1" applyBorder="1" applyAlignment="1">
      <alignment horizontal="center" wrapText="1"/>
    </xf>
    <xf numFmtId="164" fontId="0" fillId="20" borderId="0" xfId="0" applyNumberFormat="1" applyFont="1" applyFill="1" applyBorder="1" applyAlignment="1">
      <alignment horizontal="center" vertical="center"/>
    </xf>
    <xf numFmtId="164" fontId="0" fillId="20" borderId="3" xfId="0" applyNumberFormat="1" applyFont="1" applyFill="1" applyBorder="1" applyAlignment="1">
      <alignment horizontal="center" vertical="center" wrapText="1"/>
    </xf>
    <xf numFmtId="164" fontId="11" fillId="20" borderId="3" xfId="0" applyNumberFormat="1" applyFont="1" applyFill="1" applyBorder="1" applyAlignment="1">
      <alignment horizontal="center" vertical="center" wrapText="1"/>
    </xf>
    <xf numFmtId="164" fontId="11" fillId="20" borderId="40" xfId="0" applyNumberFormat="1" applyFont="1" applyFill="1" applyBorder="1" applyAlignment="1">
      <alignment horizontal="center" vertical="center" wrapText="1"/>
    </xf>
    <xf numFmtId="0" fontId="0" fillId="24" borderId="3" xfId="0" applyFill="1" applyBorder="1"/>
    <xf numFmtId="164" fontId="11" fillId="24" borderId="40" xfId="0" applyNumberFormat="1" applyFont="1" applyFill="1" applyBorder="1" applyAlignment="1">
      <alignment horizontal="center"/>
    </xf>
    <xf numFmtId="164" fontId="11" fillId="24" borderId="0" xfId="0" applyNumberFormat="1" applyFont="1" applyFill="1" applyBorder="1" applyAlignment="1">
      <alignment horizontal="center" vertical="center"/>
    </xf>
    <xf numFmtId="164" fontId="11" fillId="24" borderId="3" xfId="0" applyNumberFormat="1" applyFont="1" applyFill="1" applyBorder="1" applyAlignment="1">
      <alignment horizontal="center" vertical="center"/>
    </xf>
    <xf numFmtId="164" fontId="11" fillId="24" borderId="39" xfId="0" applyNumberFormat="1" applyFont="1" applyFill="1" applyBorder="1" applyAlignment="1">
      <alignment horizontal="center" vertical="center" wrapText="1"/>
    </xf>
    <xf numFmtId="164" fontId="11" fillId="24" borderId="39" xfId="0" applyNumberFormat="1" applyFont="1" applyFill="1" applyBorder="1" applyAlignment="1">
      <alignment horizontal="center" vertical="center"/>
    </xf>
    <xf numFmtId="164" fontId="11" fillId="24" borderId="40" xfId="0" applyNumberFormat="1" applyFont="1" applyFill="1" applyBorder="1" applyAlignment="1">
      <alignment horizontal="center" vertical="center"/>
    </xf>
    <xf numFmtId="164" fontId="0" fillId="24" borderId="39" xfId="0" applyNumberFormat="1" applyFont="1" applyFill="1" applyBorder="1" applyAlignment="1">
      <alignment horizontal="center" vertical="center"/>
    </xf>
    <xf numFmtId="164" fontId="0" fillId="24" borderId="3" xfId="0" applyNumberFormat="1" applyFont="1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 horizontal="center" wrapText="1"/>
    </xf>
    <xf numFmtId="164" fontId="0" fillId="24" borderId="0" xfId="0" applyNumberFormat="1" applyFont="1" applyFill="1" applyBorder="1" applyAlignment="1">
      <alignment horizontal="center" vertical="center"/>
    </xf>
    <xf numFmtId="164" fontId="0" fillId="24" borderId="3" xfId="0" applyNumberFormat="1" applyFont="1" applyFill="1" applyBorder="1" applyAlignment="1">
      <alignment horizontal="center" vertical="center" wrapText="1"/>
    </xf>
    <xf numFmtId="164" fontId="11" fillId="24" borderId="3" xfId="0" applyNumberFormat="1" applyFont="1" applyFill="1" applyBorder="1" applyAlignment="1">
      <alignment horizontal="center" vertical="center" wrapText="1"/>
    </xf>
    <xf numFmtId="164" fontId="37" fillId="24" borderId="47" xfId="0" applyNumberFormat="1" applyFont="1" applyFill="1" applyBorder="1" applyAlignment="1">
      <alignment horizontal="center" vertical="center"/>
    </xf>
    <xf numFmtId="164" fontId="11" fillId="24" borderId="40" xfId="0" applyNumberFormat="1" applyFont="1" applyFill="1" applyBorder="1" applyAlignment="1">
      <alignment horizontal="center" vertical="center" wrapText="1"/>
    </xf>
    <xf numFmtId="164" fontId="11" fillId="24" borderId="47" xfId="0" applyNumberFormat="1" applyFont="1" applyFill="1" applyBorder="1" applyAlignment="1">
      <alignment horizontal="center" vertical="center" wrapText="1"/>
    </xf>
    <xf numFmtId="164" fontId="37" fillId="24" borderId="48" xfId="0" applyNumberFormat="1" applyFont="1" applyFill="1" applyBorder="1" applyAlignment="1">
      <alignment horizontal="center" vertical="center"/>
    </xf>
    <xf numFmtId="164" fontId="11" fillId="24" borderId="48" xfId="0" applyNumberFormat="1" applyFont="1" applyFill="1" applyBorder="1" applyAlignment="1">
      <alignment horizontal="center" vertical="center" wrapText="1"/>
    </xf>
    <xf numFmtId="0" fontId="40" fillId="0" borderId="3" xfId="0" applyFont="1" applyFill="1" applyBorder="1"/>
    <xf numFmtId="164" fontId="41" fillId="0" borderId="4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 vertical="center"/>
    </xf>
    <xf numFmtId="164" fontId="41" fillId="0" borderId="3" xfId="0" applyNumberFormat="1" applyFont="1" applyFill="1" applyBorder="1" applyAlignment="1">
      <alignment horizontal="center" vertical="center"/>
    </xf>
    <xf numFmtId="164" fontId="41" fillId="0" borderId="39" xfId="0" applyNumberFormat="1" applyFont="1" applyFill="1" applyBorder="1" applyAlignment="1">
      <alignment horizontal="center" vertical="center" wrapText="1"/>
    </xf>
    <xf numFmtId="164" fontId="41" fillId="0" borderId="39" xfId="0" applyNumberFormat="1" applyFont="1" applyFill="1" applyBorder="1" applyAlignment="1">
      <alignment horizontal="center" vertical="center"/>
    </xf>
    <xf numFmtId="164" fontId="41" fillId="0" borderId="40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wrapText="1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1" fillId="0" borderId="3" xfId="0" applyNumberFormat="1" applyFont="1" applyFill="1" applyBorder="1" applyAlignment="1">
      <alignment horizontal="center" vertical="center" wrapText="1"/>
    </xf>
    <xf numFmtId="164" fontId="41" fillId="0" borderId="40" xfId="0" applyNumberFormat="1" applyFont="1" applyFill="1" applyBorder="1" applyAlignment="1">
      <alignment horizontal="center" vertical="center" wrapText="1"/>
    </xf>
    <xf numFmtId="164" fontId="41" fillId="0" borderId="47" xfId="0" applyNumberFormat="1" applyFont="1" applyFill="1" applyBorder="1" applyAlignment="1">
      <alignment horizontal="center" vertical="center" wrapText="1"/>
    </xf>
    <xf numFmtId="0" fontId="11" fillId="25" borderId="46" xfId="0" applyFont="1" applyFill="1" applyBorder="1"/>
    <xf numFmtId="164" fontId="37" fillId="25" borderId="38" xfId="0" applyNumberFormat="1" applyFont="1" applyFill="1" applyBorder="1" applyAlignment="1">
      <alignment horizontal="center"/>
    </xf>
    <xf numFmtId="164" fontId="37" fillId="25" borderId="38" xfId="0" applyNumberFormat="1" applyFont="1" applyFill="1" applyBorder="1" applyAlignment="1">
      <alignment horizontal="center" vertical="center"/>
    </xf>
    <xf numFmtId="164" fontId="37" fillId="25" borderId="36" xfId="0" applyNumberFormat="1" applyFont="1" applyFill="1" applyBorder="1" applyAlignment="1">
      <alignment horizontal="center" vertical="center"/>
    </xf>
    <xf numFmtId="164" fontId="37" fillId="25" borderId="11" xfId="0" applyNumberFormat="1" applyFont="1" applyFill="1" applyBorder="1" applyAlignment="1">
      <alignment horizontal="center" vertical="center"/>
    </xf>
    <xf numFmtId="164" fontId="37" fillId="25" borderId="37" xfId="0" applyNumberFormat="1" applyFont="1" applyFill="1" applyBorder="1" applyAlignment="1">
      <alignment horizontal="center" vertical="center" wrapText="1"/>
    </xf>
    <xf numFmtId="164" fontId="35" fillId="25" borderId="11" xfId="0" applyNumberFormat="1" applyFont="1" applyFill="1" applyBorder="1" applyAlignment="1">
      <alignment horizontal="center" vertical="center"/>
    </xf>
    <xf numFmtId="164" fontId="37" fillId="25" borderId="37" xfId="0" applyNumberFormat="1" applyFont="1" applyFill="1" applyBorder="1" applyAlignment="1">
      <alignment horizontal="center" vertical="center"/>
    </xf>
    <xf numFmtId="164" fontId="35" fillId="25" borderId="38" xfId="0" applyNumberFormat="1" applyFont="1" applyFill="1" applyBorder="1" applyAlignment="1">
      <alignment horizontal="center" vertical="center"/>
    </xf>
    <xf numFmtId="164" fontId="37" fillId="25" borderId="52" xfId="0" applyNumberFormat="1" applyFont="1" applyFill="1" applyBorder="1" applyAlignment="1">
      <alignment horizontal="center" vertical="center"/>
    </xf>
    <xf numFmtId="164" fontId="37" fillId="25" borderId="46" xfId="0" applyNumberFormat="1" applyFont="1" applyFill="1" applyBorder="1" applyAlignment="1">
      <alignment horizontal="center" vertical="center"/>
    </xf>
    <xf numFmtId="164" fontId="11" fillId="25" borderId="51" xfId="0" applyNumberFormat="1" applyFont="1" applyFill="1" applyBorder="1" applyAlignment="1">
      <alignment horizontal="center" wrapText="1"/>
    </xf>
    <xf numFmtId="164" fontId="35" fillId="25" borderId="46" xfId="0" applyNumberFormat="1" applyFont="1" applyFill="1" applyBorder="1" applyAlignment="1">
      <alignment horizontal="center" vertical="center"/>
    </xf>
    <xf numFmtId="164" fontId="37" fillId="25" borderId="51" xfId="0" applyNumberFormat="1" applyFont="1" applyFill="1" applyBorder="1" applyAlignment="1">
      <alignment horizontal="center" vertical="center"/>
    </xf>
    <xf numFmtId="164" fontId="37" fillId="25" borderId="46" xfId="0" applyNumberFormat="1" applyFont="1" applyFill="1" applyBorder="1" applyAlignment="1">
      <alignment horizontal="center" vertical="center" wrapText="1"/>
    </xf>
    <xf numFmtId="164" fontId="37" fillId="25" borderId="52" xfId="0" applyNumberFormat="1" applyFont="1" applyFill="1" applyBorder="1" applyAlignment="1">
      <alignment horizontal="center" vertical="center" wrapText="1"/>
    </xf>
    <xf numFmtId="164" fontId="37" fillId="25" borderId="51" xfId="0" applyNumberFormat="1" applyFont="1" applyFill="1" applyBorder="1" applyAlignment="1">
      <alignment horizontal="center" vertical="center" wrapText="1"/>
    </xf>
    <xf numFmtId="164" fontId="37" fillId="25" borderId="35" xfId="0" applyNumberFormat="1" applyFont="1" applyFill="1" applyBorder="1" applyAlignment="1">
      <alignment horizontal="center" vertical="center" wrapText="1"/>
    </xf>
    <xf numFmtId="164" fontId="37" fillId="25" borderId="48" xfId="0" applyNumberFormat="1" applyFont="1" applyFill="1" applyBorder="1" applyAlignment="1">
      <alignment horizontal="center" vertical="center" wrapText="1"/>
    </xf>
    <xf numFmtId="164" fontId="37" fillId="25" borderId="47" xfId="0" applyNumberFormat="1" applyFont="1" applyFill="1" applyBorder="1" applyAlignment="1">
      <alignment horizontal="center" vertical="center" wrapText="1"/>
    </xf>
    <xf numFmtId="164" fontId="35" fillId="25" borderId="47" xfId="0" applyNumberFormat="1" applyFont="1" applyFill="1" applyBorder="1" applyAlignment="1">
      <alignment horizontal="center" vertical="center" wrapText="1"/>
    </xf>
    <xf numFmtId="0" fontId="11" fillId="19" borderId="0" xfId="0" applyFont="1" applyFill="1"/>
    <xf numFmtId="0" fontId="0" fillId="24" borderId="47" xfId="0" applyFont="1" applyFill="1" applyBorder="1"/>
    <xf numFmtId="164" fontId="37" fillId="24" borderId="38" xfId="0" applyNumberFormat="1" applyFont="1" applyFill="1" applyBorder="1" applyAlignment="1">
      <alignment horizontal="center"/>
    </xf>
    <xf numFmtId="164" fontId="37" fillId="24" borderId="40" xfId="0" applyNumberFormat="1" applyFont="1" applyFill="1" applyBorder="1" applyAlignment="1">
      <alignment horizontal="center" vertical="center"/>
    </xf>
    <xf numFmtId="164" fontId="37" fillId="24" borderId="0" xfId="0" applyNumberFormat="1" applyFont="1" applyFill="1" applyBorder="1" applyAlignment="1">
      <alignment horizontal="center" vertical="center"/>
    </xf>
    <xf numFmtId="164" fontId="37" fillId="24" borderId="3" xfId="0" applyNumberFormat="1" applyFont="1" applyFill="1" applyBorder="1" applyAlignment="1">
      <alignment horizontal="center" vertical="center"/>
    </xf>
    <xf numFmtId="164" fontId="37" fillId="24" borderId="39" xfId="0" applyNumberFormat="1" applyFont="1" applyFill="1" applyBorder="1" applyAlignment="1">
      <alignment horizontal="center" vertical="center" wrapText="1"/>
    </xf>
    <xf numFmtId="164" fontId="35" fillId="24" borderId="3" xfId="0" applyNumberFormat="1" applyFont="1" applyFill="1" applyBorder="1" applyAlignment="1">
      <alignment horizontal="center" vertical="center"/>
    </xf>
    <xf numFmtId="164" fontId="37" fillId="24" borderId="39" xfId="0" applyNumberFormat="1" applyFont="1" applyFill="1" applyBorder="1" applyAlignment="1">
      <alignment horizontal="center" vertical="center"/>
    </xf>
    <xf numFmtId="164" fontId="35" fillId="24" borderId="40" xfId="0" applyNumberFormat="1" applyFont="1" applyFill="1" applyBorder="1" applyAlignment="1">
      <alignment horizontal="center" vertical="center"/>
    </xf>
    <xf numFmtId="164" fontId="13" fillId="24" borderId="48" xfId="0" applyNumberFormat="1" applyFont="1" applyFill="1" applyBorder="1" applyAlignment="1">
      <alignment horizontal="center" vertical="center"/>
    </xf>
    <xf numFmtId="164" fontId="13" fillId="24" borderId="47" xfId="0" applyNumberFormat="1" applyFont="1" applyFill="1" applyBorder="1" applyAlignment="1">
      <alignment horizontal="center" vertical="center"/>
    </xf>
    <xf numFmtId="164" fontId="0" fillId="24" borderId="35" xfId="0" applyNumberFormat="1" applyFont="1" applyFill="1" applyBorder="1" applyAlignment="1">
      <alignment horizontal="center" wrapText="1"/>
    </xf>
    <xf numFmtId="164" fontId="12" fillId="24" borderId="47" xfId="0" applyNumberFormat="1" applyFont="1" applyFill="1" applyBorder="1" applyAlignment="1">
      <alignment horizontal="center" vertical="center"/>
    </xf>
    <xf numFmtId="164" fontId="12" fillId="24" borderId="35" xfId="0" applyNumberFormat="1" applyFont="1" applyFill="1" applyBorder="1" applyAlignment="1">
      <alignment horizontal="center" vertical="center"/>
    </xf>
    <xf numFmtId="164" fontId="13" fillId="24" borderId="47" xfId="0" applyNumberFormat="1" applyFont="1" applyFill="1" applyBorder="1" applyAlignment="1">
      <alignment horizontal="center" vertical="center" wrapText="1"/>
    </xf>
    <xf numFmtId="164" fontId="13" fillId="24" borderId="35" xfId="0" applyNumberFormat="1" applyFont="1" applyFill="1" applyBorder="1" applyAlignment="1">
      <alignment horizontal="center" vertical="center"/>
    </xf>
    <xf numFmtId="164" fontId="37" fillId="24" borderId="47" xfId="0" applyNumberFormat="1" applyFont="1" applyFill="1" applyBorder="1" applyAlignment="1">
      <alignment horizontal="center" vertical="center" wrapText="1"/>
    </xf>
    <xf numFmtId="164" fontId="35" fillId="24" borderId="47" xfId="0" applyNumberFormat="1" applyFont="1" applyFill="1" applyBorder="1" applyAlignment="1">
      <alignment horizontal="center" vertical="center"/>
    </xf>
    <xf numFmtId="164" fontId="37" fillId="24" borderId="35" xfId="0" applyNumberFormat="1" applyFont="1" applyFill="1" applyBorder="1" applyAlignment="1">
      <alignment horizontal="center" vertical="center"/>
    </xf>
    <xf numFmtId="0" fontId="0" fillId="19" borderId="47" xfId="0" applyFont="1" applyFill="1" applyBorder="1"/>
    <xf numFmtId="164" fontId="37" fillId="19" borderId="6" xfId="0" applyNumberFormat="1" applyFont="1" applyFill="1" applyBorder="1" applyAlignment="1">
      <alignment horizontal="center"/>
    </xf>
    <xf numFmtId="164" fontId="37" fillId="19" borderId="6" xfId="0" applyNumberFormat="1" applyFont="1" applyFill="1" applyBorder="1" applyAlignment="1">
      <alignment horizontal="center" vertical="center"/>
    </xf>
    <xf numFmtId="164" fontId="37" fillId="19" borderId="5" xfId="0" applyNumberFormat="1" applyFont="1" applyFill="1" applyBorder="1" applyAlignment="1">
      <alignment horizontal="center" vertical="center"/>
    </xf>
    <xf numFmtId="164" fontId="37" fillId="19" borderId="41" xfId="0" applyNumberFormat="1" applyFont="1" applyFill="1" applyBorder="1" applyAlignment="1">
      <alignment horizontal="center" vertical="center"/>
    </xf>
    <xf numFmtId="164" fontId="37" fillId="19" borderId="7" xfId="0" applyNumberFormat="1" applyFont="1" applyFill="1" applyBorder="1" applyAlignment="1">
      <alignment horizontal="center" vertical="center" wrapText="1"/>
    </xf>
    <xf numFmtId="164" fontId="35" fillId="19" borderId="41" xfId="0" applyNumberFormat="1" applyFont="1" applyFill="1" applyBorder="1" applyAlignment="1">
      <alignment horizontal="center" vertical="center"/>
    </xf>
    <xf numFmtId="164" fontId="37" fillId="19" borderId="7" xfId="0" applyNumberFormat="1" applyFont="1" applyFill="1" applyBorder="1" applyAlignment="1">
      <alignment horizontal="center" vertical="center"/>
    </xf>
    <xf numFmtId="164" fontId="13" fillId="19" borderId="48" xfId="0" applyNumberFormat="1" applyFont="1" applyFill="1" applyBorder="1" applyAlignment="1">
      <alignment horizontal="center" vertical="center"/>
    </xf>
    <xf numFmtId="164" fontId="13" fillId="19" borderId="47" xfId="0" applyNumberFormat="1" applyFont="1" applyFill="1" applyBorder="1" applyAlignment="1">
      <alignment horizontal="center" vertical="center"/>
    </xf>
    <xf numFmtId="164" fontId="0" fillId="19" borderId="35" xfId="0" applyNumberFormat="1" applyFont="1" applyFill="1" applyBorder="1" applyAlignment="1">
      <alignment horizontal="center" wrapText="1"/>
    </xf>
    <xf numFmtId="164" fontId="12" fillId="19" borderId="47" xfId="0" applyNumberFormat="1" applyFont="1" applyFill="1" applyBorder="1" applyAlignment="1">
      <alignment horizontal="center" vertical="center"/>
    </xf>
    <xf numFmtId="164" fontId="13" fillId="19" borderId="35" xfId="0" applyNumberFormat="1" applyFont="1" applyFill="1" applyBorder="1" applyAlignment="1">
      <alignment horizontal="center" vertical="center"/>
    </xf>
    <xf numFmtId="164" fontId="13" fillId="19" borderId="47" xfId="0" applyNumberFormat="1" applyFont="1" applyFill="1" applyBorder="1" applyAlignment="1">
      <alignment horizontal="center" vertical="center" wrapText="1"/>
    </xf>
    <xf numFmtId="164" fontId="37" fillId="19" borderId="47" xfId="0" applyNumberFormat="1" applyFont="1" applyFill="1" applyBorder="1" applyAlignment="1">
      <alignment horizontal="center" vertical="center"/>
    </xf>
    <xf numFmtId="164" fontId="37" fillId="19" borderId="47" xfId="0" applyNumberFormat="1" applyFont="1" applyFill="1" applyBorder="1" applyAlignment="1">
      <alignment horizontal="center" vertical="center" wrapText="1"/>
    </xf>
    <xf numFmtId="164" fontId="37" fillId="19" borderId="48" xfId="0" applyNumberFormat="1" applyFont="1" applyFill="1" applyBorder="1" applyAlignment="1">
      <alignment horizontal="center" vertical="center"/>
    </xf>
    <xf numFmtId="164" fontId="37" fillId="19" borderId="35" xfId="0" applyNumberFormat="1" applyFont="1" applyFill="1" applyBorder="1" applyAlignment="1">
      <alignment horizontal="center" vertical="center"/>
    </xf>
    <xf numFmtId="164" fontId="37" fillId="19" borderId="48" xfId="0" applyNumberFormat="1" applyFont="1" applyFill="1" applyBorder="1" applyAlignment="1">
      <alignment horizontal="center" vertical="center" wrapText="1"/>
    </xf>
    <xf numFmtId="164" fontId="37" fillId="19" borderId="35" xfId="0" applyNumberFormat="1" applyFont="1" applyFill="1" applyBorder="1" applyAlignment="1">
      <alignment horizontal="center" vertical="center" wrapText="1"/>
    </xf>
    <xf numFmtId="0" fontId="11" fillId="22" borderId="47" xfId="0" applyFont="1" applyFill="1" applyBorder="1"/>
    <xf numFmtId="164" fontId="37" fillId="22" borderId="40" xfId="0" applyNumberFormat="1" applyFont="1" applyFill="1" applyBorder="1" applyAlignment="1">
      <alignment horizontal="center"/>
    </xf>
    <xf numFmtId="164" fontId="37" fillId="22" borderId="0" xfId="0" applyNumberFormat="1" applyFont="1" applyFill="1" applyBorder="1" applyAlignment="1">
      <alignment horizontal="center" vertical="center"/>
    </xf>
    <xf numFmtId="164" fontId="37" fillId="22" borderId="39" xfId="0" applyNumberFormat="1" applyFont="1" applyFill="1" applyBorder="1" applyAlignment="1">
      <alignment horizontal="center" vertical="center"/>
    </xf>
    <xf numFmtId="164" fontId="37" fillId="22" borderId="3" xfId="0" applyNumberFormat="1" applyFont="1" applyFill="1" applyBorder="1" applyAlignment="1">
      <alignment horizontal="center" vertical="center"/>
    </xf>
    <xf numFmtId="164" fontId="37" fillId="22" borderId="39" xfId="0" applyNumberFormat="1" applyFont="1" applyFill="1" applyBorder="1" applyAlignment="1">
      <alignment horizontal="center" vertical="center" wrapText="1"/>
    </xf>
    <xf numFmtId="164" fontId="35" fillId="22" borderId="0" xfId="0" applyNumberFormat="1" applyFont="1" applyFill="1" applyBorder="1" applyAlignment="1">
      <alignment horizontal="center" vertical="center"/>
    </xf>
    <xf numFmtId="164" fontId="37" fillId="22" borderId="40" xfId="0" applyNumberFormat="1" applyFont="1" applyFill="1" applyBorder="1" applyAlignment="1">
      <alignment horizontal="center" vertical="center"/>
    </xf>
    <xf numFmtId="164" fontId="13" fillId="22" borderId="48" xfId="0" applyNumberFormat="1" applyFont="1" applyFill="1" applyBorder="1" applyAlignment="1">
      <alignment horizontal="center" vertical="center"/>
    </xf>
    <xf numFmtId="164" fontId="13" fillId="22" borderId="47" xfId="0" applyNumberFormat="1" applyFont="1" applyFill="1" applyBorder="1" applyAlignment="1">
      <alignment horizontal="center" vertical="center"/>
    </xf>
    <xf numFmtId="164" fontId="12" fillId="22" borderId="47" xfId="0" applyNumberFormat="1" applyFont="1" applyFill="1" applyBorder="1" applyAlignment="1">
      <alignment horizontal="center" vertical="center"/>
    </xf>
    <xf numFmtId="164" fontId="13" fillId="22" borderId="35" xfId="0" applyNumberFormat="1" applyFont="1" applyFill="1" applyBorder="1" applyAlignment="1">
      <alignment horizontal="center" vertical="center"/>
    </xf>
    <xf numFmtId="164" fontId="13" fillId="22" borderId="47" xfId="0" applyNumberFormat="1" applyFont="1" applyFill="1" applyBorder="1" applyAlignment="1">
      <alignment horizontal="center" vertical="center" wrapText="1"/>
    </xf>
    <xf numFmtId="164" fontId="37" fillId="22" borderId="47" xfId="0" applyNumberFormat="1" applyFont="1" applyFill="1" applyBorder="1" applyAlignment="1">
      <alignment horizontal="center" vertical="center"/>
    </xf>
    <xf numFmtId="164" fontId="37" fillId="22" borderId="47" xfId="0" applyNumberFormat="1" applyFont="1" applyFill="1" applyBorder="1" applyAlignment="1">
      <alignment horizontal="center" vertical="center" wrapText="1"/>
    </xf>
    <xf numFmtId="164" fontId="37" fillId="22" borderId="48" xfId="0" applyNumberFormat="1" applyFont="1" applyFill="1" applyBorder="1" applyAlignment="1">
      <alignment horizontal="center" vertical="center"/>
    </xf>
    <xf numFmtId="164" fontId="37" fillId="22" borderId="35" xfId="0" applyNumberFormat="1" applyFont="1" applyFill="1" applyBorder="1" applyAlignment="1">
      <alignment horizontal="center" vertical="center"/>
    </xf>
    <xf numFmtId="164" fontId="37" fillId="22" borderId="48" xfId="0" applyNumberFormat="1" applyFont="1" applyFill="1" applyBorder="1" applyAlignment="1">
      <alignment horizontal="center" vertical="center" wrapText="1"/>
    </xf>
    <xf numFmtId="164" fontId="37" fillId="22" borderId="35" xfId="0" applyNumberFormat="1" applyFont="1" applyFill="1" applyBorder="1" applyAlignment="1">
      <alignment horizontal="center" vertical="center" wrapText="1"/>
    </xf>
    <xf numFmtId="164" fontId="35" fillId="22" borderId="47" xfId="0" applyNumberFormat="1" applyFont="1" applyFill="1" applyBorder="1" applyAlignment="1">
      <alignment horizontal="center" vertical="center" wrapText="1"/>
    </xf>
    <xf numFmtId="164" fontId="37" fillId="0" borderId="4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 vertical="center"/>
    </xf>
    <xf numFmtId="164" fontId="37" fillId="0" borderId="39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164" fontId="37" fillId="0" borderId="39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164" fontId="37" fillId="0" borderId="42" xfId="0" applyNumberFormat="1" applyFont="1" applyFill="1" applyBorder="1" applyAlignment="1">
      <alignment horizontal="center" vertical="center"/>
    </xf>
    <xf numFmtId="164" fontId="13" fillId="0" borderId="48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64" fontId="13" fillId="0" borderId="35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 wrapText="1"/>
    </xf>
    <xf numFmtId="164" fontId="37" fillId="0" borderId="47" xfId="0" applyNumberFormat="1" applyFont="1" applyFill="1" applyBorder="1" applyAlignment="1">
      <alignment horizontal="center" vertical="center"/>
    </xf>
    <xf numFmtId="164" fontId="37" fillId="0" borderId="48" xfId="0" applyNumberFormat="1" applyFont="1" applyFill="1" applyBorder="1" applyAlignment="1">
      <alignment horizontal="center" vertical="center"/>
    </xf>
    <xf numFmtId="164" fontId="37" fillId="0" borderId="35" xfId="0" applyNumberFormat="1" applyFont="1" applyFill="1" applyBorder="1" applyAlignment="1">
      <alignment horizontal="center" vertical="center"/>
    </xf>
    <xf numFmtId="0" fontId="0" fillId="20" borderId="47" xfId="0" applyFill="1" applyBorder="1"/>
    <xf numFmtId="164" fontId="11" fillId="20" borderId="21" xfId="0" applyNumberFormat="1" applyFont="1" applyFill="1" applyBorder="1" applyAlignment="1">
      <alignment horizontal="center"/>
    </xf>
    <xf numFmtId="164" fontId="11" fillId="20" borderId="21" xfId="0" applyNumberFormat="1" applyFont="1" applyFill="1" applyBorder="1" applyAlignment="1">
      <alignment horizontal="center" vertical="center"/>
    </xf>
    <xf numFmtId="164" fontId="11" fillId="20" borderId="35" xfId="0" applyNumberFormat="1" applyFont="1" applyFill="1" applyBorder="1" applyAlignment="1">
      <alignment horizontal="center" vertical="center"/>
    </xf>
    <xf numFmtId="164" fontId="42" fillId="20" borderId="47" xfId="0" applyNumberFormat="1" applyFont="1" applyFill="1" applyBorder="1" applyAlignment="1">
      <alignment horizontal="center" vertical="center"/>
    </xf>
    <xf numFmtId="164" fontId="11" fillId="20" borderId="47" xfId="0" applyNumberFormat="1" applyFont="1" applyFill="1" applyBorder="1" applyAlignment="1">
      <alignment horizontal="center" vertical="center"/>
    </xf>
    <xf numFmtId="164" fontId="35" fillId="20" borderId="47" xfId="0" applyNumberFormat="1" applyFont="1" applyFill="1" applyBorder="1" applyAlignment="1">
      <alignment horizontal="center" vertical="center"/>
    </xf>
    <xf numFmtId="164" fontId="11" fillId="20" borderId="48" xfId="0" applyNumberFormat="1" applyFont="1" applyFill="1" applyBorder="1" applyAlignment="1">
      <alignment horizontal="center" vertical="center"/>
    </xf>
    <xf numFmtId="164" fontId="12" fillId="20" borderId="48" xfId="0" applyNumberFormat="1" applyFont="1" applyFill="1" applyBorder="1" applyAlignment="1">
      <alignment horizontal="center" vertical="center"/>
    </xf>
    <xf numFmtId="164" fontId="0" fillId="20" borderId="47" xfId="0" applyNumberFormat="1" applyFont="1" applyFill="1" applyBorder="1" applyAlignment="1">
      <alignment horizontal="center" vertical="center"/>
    </xf>
    <xf numFmtId="164" fontId="0" fillId="20" borderId="35" xfId="0" applyNumberFormat="1" applyFont="1" applyFill="1" applyBorder="1" applyAlignment="1">
      <alignment horizontal="center" vertical="center"/>
    </xf>
    <xf numFmtId="164" fontId="11" fillId="21" borderId="21" xfId="0" applyNumberFormat="1" applyFont="1" applyFill="1" applyBorder="1" applyAlignment="1">
      <alignment horizontal="center"/>
    </xf>
    <xf numFmtId="164" fontId="11" fillId="21" borderId="21" xfId="0" applyNumberFormat="1" applyFont="1" applyFill="1" applyBorder="1" applyAlignment="1">
      <alignment horizontal="center" vertical="center"/>
    </xf>
    <xf numFmtId="164" fontId="11" fillId="21" borderId="35" xfId="0" applyNumberFormat="1" applyFont="1" applyFill="1" applyBorder="1" applyAlignment="1">
      <alignment horizontal="center" vertical="center"/>
    </xf>
    <xf numFmtId="164" fontId="42" fillId="21" borderId="47" xfId="0" applyNumberFormat="1" applyFont="1" applyFill="1" applyBorder="1" applyAlignment="1">
      <alignment horizontal="center" vertical="center"/>
    </xf>
    <xf numFmtId="164" fontId="11" fillId="21" borderId="47" xfId="0" applyNumberFormat="1" applyFont="1" applyFill="1" applyBorder="1" applyAlignment="1">
      <alignment horizontal="center" vertical="center"/>
    </xf>
    <xf numFmtId="164" fontId="11" fillId="21" borderId="48" xfId="0" applyNumberFormat="1" applyFont="1" applyFill="1" applyBorder="1" applyAlignment="1">
      <alignment horizontal="center" vertical="center" wrapText="1"/>
    </xf>
    <xf numFmtId="164" fontId="35" fillId="21" borderId="47" xfId="0" applyNumberFormat="1" applyFont="1" applyFill="1" applyBorder="1" applyAlignment="1">
      <alignment horizontal="center" vertical="center"/>
    </xf>
    <xf numFmtId="164" fontId="11" fillId="21" borderId="48" xfId="0" applyNumberFormat="1" applyFont="1" applyFill="1" applyBorder="1" applyAlignment="1">
      <alignment horizontal="center" vertical="center"/>
    </xf>
    <xf numFmtId="164" fontId="0" fillId="21" borderId="48" xfId="0" applyNumberFormat="1" applyFont="1" applyFill="1" applyBorder="1" applyAlignment="1">
      <alignment horizontal="center" vertical="center"/>
    </xf>
    <xf numFmtId="164" fontId="0" fillId="21" borderId="47" xfId="0" applyNumberFormat="1" applyFont="1" applyFill="1" applyBorder="1" applyAlignment="1">
      <alignment horizontal="center" vertical="center"/>
    </xf>
    <xf numFmtId="164" fontId="0" fillId="21" borderId="35" xfId="0" applyNumberFormat="1" applyFont="1" applyFill="1" applyBorder="1" applyAlignment="1">
      <alignment horizontal="center" vertical="center"/>
    </xf>
    <xf numFmtId="164" fontId="0" fillId="21" borderId="47" xfId="0" applyNumberFormat="1" applyFont="1" applyFill="1" applyBorder="1" applyAlignment="1">
      <alignment horizontal="center" vertical="center" wrapText="1"/>
    </xf>
    <xf numFmtId="164" fontId="11" fillId="21" borderId="47" xfId="0" applyNumberFormat="1" applyFont="1" applyFill="1" applyBorder="1" applyAlignment="1">
      <alignment horizontal="center" vertical="center" wrapText="1"/>
    </xf>
    <xf numFmtId="164" fontId="35" fillId="20" borderId="35" xfId="0" applyNumberFormat="1" applyFont="1" applyFill="1" applyBorder="1" applyAlignment="1">
      <alignment horizontal="center" vertical="center"/>
    </xf>
    <xf numFmtId="0" fontId="11" fillId="26" borderId="47" xfId="0" applyFont="1" applyFill="1" applyBorder="1"/>
    <xf numFmtId="164" fontId="11" fillId="26" borderId="21" xfId="0" applyNumberFormat="1" applyFont="1" applyFill="1" applyBorder="1" applyAlignment="1">
      <alignment horizontal="center"/>
    </xf>
    <xf numFmtId="164" fontId="11" fillId="26" borderId="21" xfId="0" applyNumberFormat="1" applyFont="1" applyFill="1" applyBorder="1" applyAlignment="1">
      <alignment horizontal="center" vertical="center"/>
    </xf>
    <xf numFmtId="164" fontId="11" fillId="26" borderId="35" xfId="0" applyNumberFormat="1" applyFont="1" applyFill="1" applyBorder="1" applyAlignment="1">
      <alignment horizontal="center" vertical="center"/>
    </xf>
    <xf numFmtId="164" fontId="42" fillId="26" borderId="47" xfId="0" applyNumberFormat="1" applyFont="1" applyFill="1" applyBorder="1" applyAlignment="1">
      <alignment horizontal="center" vertical="center"/>
    </xf>
    <xf numFmtId="164" fontId="11" fillId="26" borderId="47" xfId="0" applyNumberFormat="1" applyFont="1" applyFill="1" applyBorder="1" applyAlignment="1">
      <alignment horizontal="center" vertical="center"/>
    </xf>
    <xf numFmtId="164" fontId="11" fillId="26" borderId="48" xfId="0" applyNumberFormat="1" applyFont="1" applyFill="1" applyBorder="1" applyAlignment="1">
      <alignment horizontal="center" vertical="center" wrapText="1"/>
    </xf>
    <xf numFmtId="164" fontId="35" fillId="26" borderId="47" xfId="0" applyNumberFormat="1" applyFont="1" applyFill="1" applyBorder="1" applyAlignment="1">
      <alignment horizontal="center" vertical="center"/>
    </xf>
    <xf numFmtId="164" fontId="11" fillId="26" borderId="48" xfId="0" applyNumberFormat="1" applyFont="1" applyFill="1" applyBorder="1" applyAlignment="1">
      <alignment horizontal="center" vertical="center"/>
    </xf>
    <xf numFmtId="164" fontId="35" fillId="26" borderId="48" xfId="0" applyNumberFormat="1" applyFont="1" applyFill="1" applyBorder="1" applyAlignment="1">
      <alignment horizontal="center" vertical="center"/>
    </xf>
    <xf numFmtId="164" fontId="11" fillId="26" borderId="35" xfId="0" applyNumberFormat="1" applyFont="1" applyFill="1" applyBorder="1" applyAlignment="1">
      <alignment horizontal="center" wrapText="1"/>
    </xf>
    <xf numFmtId="164" fontId="11" fillId="26" borderId="47" xfId="0" applyNumberFormat="1" applyFont="1" applyFill="1" applyBorder="1" applyAlignment="1">
      <alignment horizontal="center" vertical="center" wrapText="1"/>
    </xf>
    <xf numFmtId="164" fontId="35" fillId="26" borderId="47" xfId="0" applyNumberFormat="1" applyFont="1" applyFill="1" applyBorder="1" applyAlignment="1">
      <alignment horizontal="center" vertical="center" wrapText="1"/>
    </xf>
    <xf numFmtId="164" fontId="11" fillId="26" borderId="21" xfId="0" applyNumberFormat="1" applyFont="1" applyFill="1" applyBorder="1" applyAlignment="1">
      <alignment horizontal="center" vertical="center" wrapText="1"/>
    </xf>
    <xf numFmtId="0" fontId="11" fillId="20" borderId="47" xfId="0" applyFont="1" applyFill="1" applyBorder="1"/>
    <xf numFmtId="164" fontId="37" fillId="20" borderId="48" xfId="0" applyNumberFormat="1" applyFont="1" applyFill="1" applyBorder="1" applyAlignment="1">
      <alignment horizontal="center" vertical="center" wrapText="1"/>
    </xf>
    <xf numFmtId="0" fontId="0" fillId="26" borderId="47" xfId="0" applyFill="1" applyBorder="1"/>
    <xf numFmtId="164" fontId="12" fillId="26" borderId="48" xfId="0" applyNumberFormat="1" applyFont="1" applyFill="1" applyBorder="1" applyAlignment="1">
      <alignment horizontal="center" vertical="center"/>
    </xf>
    <xf numFmtId="164" fontId="0" fillId="26" borderId="47" xfId="0" applyNumberFormat="1" applyFont="1" applyFill="1" applyBorder="1" applyAlignment="1">
      <alignment horizontal="center" vertical="center"/>
    </xf>
    <xf numFmtId="164" fontId="0" fillId="26" borderId="35" xfId="0" applyNumberFormat="1" applyFont="1" applyFill="1" applyBorder="1" applyAlignment="1">
      <alignment horizontal="center" wrapText="1"/>
    </xf>
    <xf numFmtId="164" fontId="0" fillId="26" borderId="35" xfId="0" applyNumberFormat="1" applyFont="1" applyFill="1" applyBorder="1" applyAlignment="1">
      <alignment horizontal="center" vertical="center"/>
    </xf>
    <xf numFmtId="164" fontId="0" fillId="26" borderId="47" xfId="0" applyNumberFormat="1" applyFont="1" applyFill="1" applyBorder="1" applyAlignment="1">
      <alignment horizontal="center" vertical="center" wrapText="1"/>
    </xf>
    <xf numFmtId="164" fontId="35" fillId="26" borderId="35" xfId="0" applyNumberFormat="1" applyFont="1" applyFill="1" applyBorder="1" applyAlignment="1">
      <alignment horizontal="center" vertical="center"/>
    </xf>
    <xf numFmtId="164" fontId="37" fillId="26" borderId="35" xfId="0" applyNumberFormat="1" applyFont="1" applyFill="1" applyBorder="1" applyAlignment="1">
      <alignment horizontal="center" vertical="center" wrapText="1"/>
    </xf>
    <xf numFmtId="164" fontId="11" fillId="26" borderId="35" xfId="0" applyNumberFormat="1" applyFon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/>
    </xf>
    <xf numFmtId="164" fontId="13" fillId="3" borderId="47" xfId="0" applyNumberFormat="1" applyFont="1" applyFill="1" applyBorder="1" applyAlignment="1">
      <alignment horizontal="center"/>
    </xf>
    <xf numFmtId="164" fontId="11" fillId="3" borderId="47" xfId="0" applyNumberFormat="1" applyFont="1" applyFill="1" applyBorder="1" applyAlignment="1">
      <alignment horizontal="center"/>
    </xf>
    <xf numFmtId="0" fontId="0" fillId="3" borderId="35" xfId="0" applyFill="1" applyBorder="1"/>
    <xf numFmtId="0" fontId="0" fillId="3" borderId="47" xfId="0" applyFill="1" applyBorder="1" applyAlignment="1">
      <alignment wrapText="1"/>
    </xf>
    <xf numFmtId="164" fontId="0" fillId="3" borderId="47" xfId="0" applyNumberFormat="1" applyFill="1" applyBorder="1" applyAlignment="1">
      <alignment wrapText="1"/>
    </xf>
    <xf numFmtId="0" fontId="13" fillId="3" borderId="47" xfId="0" applyFont="1" applyFill="1" applyBorder="1"/>
    <xf numFmtId="164" fontId="37" fillId="3" borderId="47" xfId="0" applyNumberFormat="1" applyFont="1" applyFill="1" applyBorder="1" applyAlignment="1">
      <alignment horizontal="center"/>
    </xf>
    <xf numFmtId="164" fontId="11" fillId="3" borderId="21" xfId="0" applyNumberFormat="1" applyFont="1" applyFill="1" applyBorder="1" applyAlignment="1">
      <alignment horizontal="center"/>
    </xf>
    <xf numFmtId="164" fontId="11" fillId="3" borderId="21" xfId="0" applyNumberFormat="1" applyFont="1" applyFill="1" applyBorder="1" applyAlignment="1">
      <alignment horizontal="center" vertical="center"/>
    </xf>
    <xf numFmtId="164" fontId="11" fillId="3" borderId="48" xfId="0" applyNumberFormat="1" applyFont="1" applyFill="1" applyBorder="1" applyAlignment="1">
      <alignment horizontal="center" vertical="center"/>
    </xf>
    <xf numFmtId="164" fontId="0" fillId="3" borderId="48" xfId="0" applyNumberFormat="1" applyFont="1" applyFill="1" applyBorder="1" applyAlignment="1">
      <alignment horizontal="center" vertical="center"/>
    </xf>
    <xf numFmtId="164" fontId="0" fillId="3" borderId="47" xfId="0" applyNumberFormat="1" applyFont="1" applyFill="1" applyBorder="1" applyAlignment="1">
      <alignment horizontal="center" vertical="center"/>
    </xf>
    <xf numFmtId="164" fontId="0" fillId="3" borderId="35" xfId="0" applyNumberFormat="1" applyFont="1" applyFill="1" applyBorder="1" applyAlignment="1">
      <alignment horizontal="center" vertical="center"/>
    </xf>
    <xf numFmtId="164" fontId="0" fillId="3" borderId="4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 vertical="center"/>
    </xf>
    <xf numFmtId="164" fontId="35" fillId="0" borderId="47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47" xfId="0" applyFill="1" applyBorder="1" applyAlignment="1">
      <alignment wrapText="1"/>
    </xf>
    <xf numFmtId="164" fontId="35" fillId="0" borderId="21" xfId="0" applyNumberFormat="1" applyFont="1" applyFill="1" applyBorder="1" applyAlignment="1">
      <alignment horizontal="center"/>
    </xf>
    <xf numFmtId="164" fontId="37" fillId="0" borderId="21" xfId="0" applyNumberFormat="1" applyFont="1" applyFill="1" applyBorder="1" applyAlignment="1">
      <alignment horizontal="center" vertical="center"/>
    </xf>
    <xf numFmtId="0" fontId="0" fillId="27" borderId="47" xfId="0" applyFill="1" applyBorder="1"/>
    <xf numFmtId="164" fontId="37" fillId="20" borderId="21" xfId="0" applyNumberFormat="1" applyFont="1" applyFill="1" applyBorder="1" applyAlignment="1">
      <alignment horizontal="center" vertical="center" wrapText="1"/>
    </xf>
    <xf numFmtId="164" fontId="35" fillId="20" borderId="21" xfId="0" applyNumberFormat="1" applyFont="1" applyFill="1" applyBorder="1" applyAlignment="1">
      <alignment horizontal="center" vertical="center" wrapText="1"/>
    </xf>
    <xf numFmtId="0" fontId="0" fillId="28" borderId="47" xfId="0" applyFill="1" applyBorder="1"/>
    <xf numFmtId="164" fontId="35" fillId="28" borderId="21" xfId="0" applyNumberFormat="1" applyFont="1" applyFill="1" applyBorder="1" applyAlignment="1">
      <alignment horizontal="center"/>
    </xf>
    <xf numFmtId="164" fontId="35" fillId="28" borderId="21" xfId="0" applyNumberFormat="1" applyFont="1" applyFill="1" applyBorder="1" applyAlignment="1">
      <alignment horizontal="center" vertical="center"/>
    </xf>
    <xf numFmtId="164" fontId="37" fillId="28" borderId="35" xfId="0" applyNumberFormat="1" applyFont="1" applyFill="1" applyBorder="1" applyAlignment="1">
      <alignment horizontal="center" vertical="center"/>
    </xf>
    <xf numFmtId="164" fontId="37" fillId="28" borderId="48" xfId="0" applyNumberFormat="1" applyFont="1" applyFill="1" applyBorder="1" applyAlignment="1">
      <alignment horizontal="center" vertical="center" wrapText="1"/>
    </xf>
    <xf numFmtId="164" fontId="37" fillId="28" borderId="47" xfId="0" applyNumberFormat="1" applyFont="1" applyFill="1" applyBorder="1" applyAlignment="1">
      <alignment horizontal="center" vertical="center"/>
    </xf>
    <xf numFmtId="164" fontId="37" fillId="28" borderId="48" xfId="0" applyNumberFormat="1" applyFont="1" applyFill="1" applyBorder="1" applyAlignment="1">
      <alignment horizontal="center" vertical="center"/>
    </xf>
    <xf numFmtId="164" fontId="37" fillId="28" borderId="21" xfId="0" applyNumberFormat="1" applyFont="1" applyFill="1" applyBorder="1" applyAlignment="1">
      <alignment horizontal="center" vertical="center"/>
    </xf>
    <xf numFmtId="164" fontId="13" fillId="28" borderId="48" xfId="0" applyNumberFormat="1" applyFont="1" applyFill="1" applyBorder="1" applyAlignment="1">
      <alignment horizontal="center" vertical="center"/>
    </xf>
    <xf numFmtId="164" fontId="13" fillId="28" borderId="47" xfId="0" applyNumberFormat="1" applyFont="1" applyFill="1" applyBorder="1" applyAlignment="1">
      <alignment horizontal="center" vertical="center"/>
    </xf>
    <xf numFmtId="164" fontId="0" fillId="28" borderId="35" xfId="0" applyNumberFormat="1" applyFont="1" applyFill="1" applyBorder="1" applyAlignment="1">
      <alignment horizontal="center" wrapText="1"/>
    </xf>
    <xf numFmtId="164" fontId="13" fillId="28" borderId="35" xfId="0" applyNumberFormat="1" applyFont="1" applyFill="1" applyBorder="1" applyAlignment="1">
      <alignment horizontal="center" vertical="center"/>
    </xf>
    <xf numFmtId="164" fontId="13" fillId="28" borderId="47" xfId="0" applyNumberFormat="1" applyFont="1" applyFill="1" applyBorder="1" applyAlignment="1">
      <alignment horizontal="center" vertical="center" wrapText="1"/>
    </xf>
    <xf numFmtId="164" fontId="37" fillId="28" borderId="47" xfId="0" applyNumberFormat="1" applyFont="1" applyFill="1" applyBorder="1" applyAlignment="1">
      <alignment horizontal="center" vertical="center" wrapText="1"/>
    </xf>
    <xf numFmtId="164" fontId="35" fillId="28" borderId="35" xfId="0" applyNumberFormat="1" applyFont="1" applyFill="1" applyBorder="1" applyAlignment="1">
      <alignment horizontal="center" vertical="center" wrapText="1"/>
    </xf>
    <xf numFmtId="0" fontId="0" fillId="29" borderId="47" xfId="0" applyFill="1" applyBorder="1"/>
    <xf numFmtId="164" fontId="35" fillId="29" borderId="21" xfId="0" applyNumberFormat="1" applyFont="1" applyFill="1" applyBorder="1" applyAlignment="1">
      <alignment horizontal="center"/>
    </xf>
    <xf numFmtId="164" fontId="35" fillId="29" borderId="21" xfId="0" applyNumberFormat="1" applyFont="1" applyFill="1" applyBorder="1" applyAlignment="1">
      <alignment horizontal="center" vertical="center"/>
    </xf>
    <xf numFmtId="164" fontId="37" fillId="29" borderId="35" xfId="0" applyNumberFormat="1" applyFont="1" applyFill="1" applyBorder="1" applyAlignment="1">
      <alignment horizontal="center" vertical="center"/>
    </xf>
    <xf numFmtId="164" fontId="37" fillId="29" borderId="48" xfId="0" applyNumberFormat="1" applyFont="1" applyFill="1" applyBorder="1" applyAlignment="1">
      <alignment horizontal="center" vertical="center" wrapText="1"/>
    </xf>
    <xf numFmtId="164" fontId="37" fillId="29" borderId="47" xfId="0" applyNumberFormat="1" applyFont="1" applyFill="1" applyBorder="1" applyAlignment="1">
      <alignment horizontal="center" vertical="center"/>
    </xf>
    <xf numFmtId="164" fontId="37" fillId="29" borderId="48" xfId="0" applyNumberFormat="1" applyFont="1" applyFill="1" applyBorder="1" applyAlignment="1">
      <alignment horizontal="center" vertical="center"/>
    </xf>
    <xf numFmtId="164" fontId="37" fillId="29" borderId="21" xfId="0" applyNumberFormat="1" applyFont="1" applyFill="1" applyBorder="1" applyAlignment="1">
      <alignment horizontal="center" vertical="center"/>
    </xf>
    <xf numFmtId="164" fontId="13" fillId="29" borderId="48" xfId="0" applyNumberFormat="1" applyFont="1" applyFill="1" applyBorder="1" applyAlignment="1">
      <alignment horizontal="center" vertical="center"/>
    </xf>
    <xf numFmtId="164" fontId="13" fillId="29" borderId="47" xfId="0" applyNumberFormat="1" applyFont="1" applyFill="1" applyBorder="1" applyAlignment="1">
      <alignment horizontal="center" vertical="center"/>
    </xf>
    <xf numFmtId="164" fontId="0" fillId="29" borderId="35" xfId="0" applyNumberFormat="1" applyFont="1" applyFill="1" applyBorder="1" applyAlignment="1">
      <alignment horizontal="center" wrapText="1"/>
    </xf>
    <xf numFmtId="164" fontId="13" fillId="29" borderId="35" xfId="0" applyNumberFormat="1" applyFont="1" applyFill="1" applyBorder="1" applyAlignment="1">
      <alignment horizontal="center" vertical="center"/>
    </xf>
    <xf numFmtId="164" fontId="13" fillId="29" borderId="47" xfId="0" applyNumberFormat="1" applyFont="1" applyFill="1" applyBorder="1" applyAlignment="1">
      <alignment horizontal="center" vertical="center" wrapText="1"/>
    </xf>
    <xf numFmtId="164" fontId="37" fillId="29" borderId="47" xfId="0" applyNumberFormat="1" applyFont="1" applyFill="1" applyBorder="1" applyAlignment="1">
      <alignment horizontal="center" vertical="center" wrapText="1"/>
    </xf>
    <xf numFmtId="164" fontId="35" fillId="29" borderId="47" xfId="0" applyNumberFormat="1" applyFont="1" applyFill="1" applyBorder="1" applyAlignment="1">
      <alignment horizontal="center" vertical="center"/>
    </xf>
    <xf numFmtId="164" fontId="42" fillId="29" borderId="21" xfId="0" applyNumberFormat="1" applyFont="1" applyFill="1" applyBorder="1" applyAlignment="1">
      <alignment horizontal="center"/>
    </xf>
    <xf numFmtId="164" fontId="11" fillId="29" borderId="21" xfId="0" applyNumberFormat="1" applyFont="1" applyFill="1" applyBorder="1" applyAlignment="1">
      <alignment horizontal="center" vertical="center"/>
    </xf>
    <xf numFmtId="164" fontId="11" fillId="29" borderId="35" xfId="0" applyNumberFormat="1" applyFont="1" applyFill="1" applyBorder="1" applyAlignment="1">
      <alignment horizontal="center" vertical="center"/>
    </xf>
    <xf numFmtId="164" fontId="11" fillId="29" borderId="47" xfId="0" applyNumberFormat="1" applyFont="1" applyFill="1" applyBorder="1" applyAlignment="1">
      <alignment horizontal="center" vertical="center"/>
    </xf>
    <xf numFmtId="164" fontId="11" fillId="29" borderId="48" xfId="0" applyNumberFormat="1" applyFont="1" applyFill="1" applyBorder="1" applyAlignment="1">
      <alignment horizontal="center" vertical="center"/>
    </xf>
    <xf numFmtId="164" fontId="0" fillId="29" borderId="48" xfId="0" applyNumberFormat="1" applyFont="1" applyFill="1" applyBorder="1" applyAlignment="1">
      <alignment horizontal="center" vertical="center"/>
    </xf>
    <xf numFmtId="164" fontId="0" fillId="29" borderId="47" xfId="0" applyNumberFormat="1" applyFont="1" applyFill="1" applyBorder="1" applyAlignment="1">
      <alignment horizontal="center" vertical="center"/>
    </xf>
    <xf numFmtId="164" fontId="12" fillId="29" borderId="47" xfId="0" applyNumberFormat="1" applyFont="1" applyFill="1" applyBorder="1" applyAlignment="1">
      <alignment horizontal="center" vertical="center"/>
    </xf>
    <xf numFmtId="164" fontId="0" fillId="29" borderId="47" xfId="0" applyNumberFormat="1" applyFill="1" applyBorder="1" applyAlignment="1">
      <alignment horizontal="center" vertical="center" wrapText="1"/>
    </xf>
    <xf numFmtId="164" fontId="11" fillId="29" borderId="47" xfId="0" applyNumberFormat="1" applyFont="1" applyFill="1" applyBorder="1" applyAlignment="1">
      <alignment horizontal="center" vertical="center" wrapText="1"/>
    </xf>
    <xf numFmtId="164" fontId="35" fillId="29" borderId="35" xfId="0" applyNumberFormat="1" applyFont="1" applyFill="1" applyBorder="1" applyAlignment="1">
      <alignment horizontal="center"/>
    </xf>
    <xf numFmtId="164" fontId="35" fillId="29" borderId="48" xfId="0" applyNumberFormat="1" applyFont="1" applyFill="1" applyBorder="1" applyAlignment="1">
      <alignment horizontal="center"/>
    </xf>
    <xf numFmtId="164" fontId="11" fillId="29" borderId="47" xfId="0" applyNumberFormat="1" applyFont="1" applyFill="1" applyBorder="1" applyAlignment="1">
      <alignment horizontal="center"/>
    </xf>
    <xf numFmtId="164" fontId="35" fillId="29" borderId="47" xfId="0" applyNumberFormat="1" applyFont="1" applyFill="1" applyBorder="1" applyAlignment="1">
      <alignment horizontal="center"/>
    </xf>
    <xf numFmtId="164" fontId="11" fillId="29" borderId="48" xfId="0" applyNumberFormat="1" applyFont="1" applyFill="1" applyBorder="1" applyAlignment="1">
      <alignment horizontal="center"/>
    </xf>
    <xf numFmtId="164" fontId="37" fillId="29" borderId="47" xfId="0" applyNumberFormat="1" applyFont="1" applyFill="1" applyBorder="1" applyAlignment="1">
      <alignment horizontal="center"/>
    </xf>
    <xf numFmtId="164" fontId="11" fillId="29" borderId="47" xfId="0" applyNumberFormat="1" applyFont="1" applyFill="1" applyBorder="1" applyAlignment="1">
      <alignment horizontal="center" wrapText="1"/>
    </xf>
    <xf numFmtId="164" fontId="37" fillId="29" borderId="47" xfId="0" applyNumberFormat="1" applyFont="1" applyFill="1" applyBorder="1" applyAlignment="1">
      <alignment horizontal="center" wrapText="1"/>
    </xf>
    <xf numFmtId="164" fontId="37" fillId="3" borderId="48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39" xfId="0" applyFill="1" applyBorder="1"/>
    <xf numFmtId="0" fontId="0" fillId="3" borderId="0" xfId="0" applyFill="1" applyBorder="1"/>
    <xf numFmtId="164" fontId="0" fillId="3" borderId="3" xfId="0" applyNumberFormat="1" applyFill="1" applyBorder="1"/>
    <xf numFmtId="0" fontId="0" fillId="3" borderId="48" xfId="0" applyFill="1" applyBorder="1"/>
    <xf numFmtId="164" fontId="0" fillId="3" borderId="39" xfId="0" applyNumberFormat="1" applyFill="1" applyBorder="1"/>
    <xf numFmtId="0" fontId="0" fillId="4" borderId="47" xfId="0" applyFill="1" applyBorder="1"/>
    <xf numFmtId="164" fontId="11" fillId="4" borderId="21" xfId="0" applyNumberFormat="1" applyFont="1" applyFill="1" applyBorder="1" applyAlignment="1">
      <alignment horizontal="center"/>
    </xf>
    <xf numFmtId="164" fontId="11" fillId="4" borderId="21" xfId="0" applyNumberFormat="1" applyFont="1" applyFill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/>
    </xf>
    <xf numFmtId="164" fontId="37" fillId="4" borderId="48" xfId="0" applyNumberFormat="1" applyFont="1" applyFill="1" applyBorder="1" applyAlignment="1">
      <alignment horizontal="center" vertical="center" wrapText="1"/>
    </xf>
    <xf numFmtId="164" fontId="11" fillId="4" borderId="47" xfId="0" applyNumberFormat="1" applyFont="1" applyFill="1" applyBorder="1" applyAlignment="1">
      <alignment horizontal="center" vertical="center"/>
    </xf>
    <xf numFmtId="164" fontId="11" fillId="4" borderId="48" xfId="0" applyNumberFormat="1" applyFont="1" applyFill="1" applyBorder="1" applyAlignment="1">
      <alignment horizontal="center" vertical="center"/>
    </xf>
    <xf numFmtId="164" fontId="0" fillId="4" borderId="48" xfId="0" applyNumberFormat="1" applyFont="1" applyFill="1" applyBorder="1" applyAlignment="1">
      <alignment horizontal="center" vertical="center"/>
    </xf>
    <xf numFmtId="164" fontId="0" fillId="4" borderId="47" xfId="0" applyNumberFormat="1" applyFont="1" applyFill="1" applyBorder="1" applyAlignment="1">
      <alignment horizontal="center" vertical="center"/>
    </xf>
    <xf numFmtId="164" fontId="0" fillId="4" borderId="35" xfId="0" applyNumberFormat="1" applyFont="1" applyFill="1" applyBorder="1" applyAlignment="1">
      <alignment horizontal="center" wrapText="1"/>
    </xf>
    <xf numFmtId="164" fontId="0" fillId="4" borderId="35" xfId="0" applyNumberFormat="1" applyFont="1" applyFill="1" applyBorder="1" applyAlignment="1">
      <alignment horizontal="center" vertical="center"/>
    </xf>
    <xf numFmtId="164" fontId="35" fillId="4" borderId="47" xfId="0" applyNumberFormat="1" applyFont="1" applyFill="1" applyBorder="1" applyAlignment="1">
      <alignment horizontal="center" vertical="center"/>
    </xf>
    <xf numFmtId="164" fontId="11" fillId="2" borderId="47" xfId="0" applyNumberFormat="1" applyFon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4" fontId="11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 wrapText="1"/>
    </xf>
    <xf numFmtId="164" fontId="11" fillId="0" borderId="47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0" fillId="19" borderId="48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19" borderId="48" xfId="0" applyFont="1" applyFill="1" applyBorder="1" applyAlignment="1">
      <alignment horizontal="center" vertical="center"/>
    </xf>
    <xf numFmtId="0" fontId="0" fillId="19" borderId="47" xfId="0" applyFont="1" applyFill="1" applyBorder="1" applyAlignment="1">
      <alignment horizontal="center" vertical="center"/>
    </xf>
    <xf numFmtId="0" fontId="0" fillId="19" borderId="35" xfId="0" applyFont="1" applyFill="1" applyBorder="1" applyAlignment="1">
      <alignment horizontal="center" vertical="center"/>
    </xf>
    <xf numFmtId="0" fontId="0" fillId="19" borderId="47" xfId="0" applyFont="1" applyFill="1" applyBorder="1" applyAlignment="1">
      <alignment horizontal="center" vertical="center" wrapText="1"/>
    </xf>
    <xf numFmtId="0" fontId="11" fillId="19" borderId="47" xfId="0" applyFont="1" applyFill="1" applyBorder="1" applyAlignment="1">
      <alignment horizontal="center" vertical="center"/>
    </xf>
    <xf numFmtId="0" fontId="11" fillId="19" borderId="47" xfId="0" applyFont="1" applyFill="1" applyBorder="1" applyAlignment="1">
      <alignment horizontal="center" vertical="center" wrapText="1"/>
    </xf>
    <xf numFmtId="0" fontId="11" fillId="19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3" xfId="0" applyFill="1" applyBorder="1"/>
    <xf numFmtId="164" fontId="0" fillId="0" borderId="35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35" fillId="0" borderId="47" xfId="0" applyNumberFormat="1" applyFont="1" applyFill="1" applyBorder="1" applyAlignment="1">
      <alignment horizontal="center"/>
    </xf>
    <xf numFmtId="0" fontId="0" fillId="4" borderId="59" xfId="0" applyFill="1" applyBorder="1"/>
    <xf numFmtId="0" fontId="11" fillId="0" borderId="60" xfId="0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 wrapText="1"/>
    </xf>
    <xf numFmtId="164" fontId="11" fillId="0" borderId="60" xfId="0" applyNumberFormat="1" applyFont="1" applyFill="1" applyBorder="1" applyAlignment="1">
      <alignment horizontal="center" vertical="center"/>
    </xf>
    <xf numFmtId="164" fontId="0" fillId="4" borderId="58" xfId="0" applyNumberForma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19" borderId="4" xfId="0" applyNumberFormat="1" applyFill="1" applyBorder="1" applyAlignment="1">
      <alignment horizontal="center" vertical="center"/>
    </xf>
    <xf numFmtId="164" fontId="0" fillId="19" borderId="57" xfId="0" applyNumberFormat="1" applyFill="1" applyBorder="1" applyAlignment="1">
      <alignment horizontal="center" vertical="center"/>
    </xf>
    <xf numFmtId="164" fontId="0" fillId="19" borderId="58" xfId="0" applyNumberFormat="1" applyFill="1" applyBorder="1" applyAlignment="1">
      <alignment horizontal="center" vertical="center"/>
    </xf>
    <xf numFmtId="164" fontId="0" fillId="19" borderId="4" xfId="0" applyNumberFormat="1" applyFill="1" applyBorder="1" applyAlignment="1">
      <alignment horizontal="center" vertical="center" wrapText="1"/>
    </xf>
    <xf numFmtId="164" fontId="0" fillId="19" borderId="56" xfId="0" applyNumberForma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 wrapText="1"/>
    </xf>
    <xf numFmtId="164" fontId="11" fillId="0" borderId="39" xfId="0" applyNumberFormat="1" applyFont="1" applyFill="1" applyBorder="1" applyAlignment="1">
      <alignment horizontal="center"/>
    </xf>
    <xf numFmtId="0" fontId="0" fillId="19" borderId="63" xfId="0" applyFill="1" applyBorder="1"/>
    <xf numFmtId="164" fontId="11" fillId="19" borderId="4" xfId="0" applyNumberFormat="1" applyFont="1" applyFill="1" applyBorder="1" applyAlignment="1">
      <alignment horizontal="center"/>
    </xf>
    <xf numFmtId="164" fontId="11" fillId="19" borderId="58" xfId="0" applyNumberFormat="1" applyFont="1" applyFill="1" applyBorder="1" applyAlignment="1">
      <alignment horizontal="left"/>
    </xf>
    <xf numFmtId="0" fontId="0" fillId="0" borderId="58" xfId="0" applyFill="1" applyBorder="1"/>
    <xf numFmtId="0" fontId="0" fillId="0" borderId="56" xfId="0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1" fillId="0" borderId="39" xfId="0" applyFont="1" applyFill="1" applyBorder="1"/>
    <xf numFmtId="0" fontId="0" fillId="30" borderId="4" xfId="0" applyFill="1" applyBorder="1" applyAlignment="1"/>
    <xf numFmtId="0" fontId="0" fillId="4" borderId="5" xfId="0" applyFill="1" applyBorder="1"/>
    <xf numFmtId="164" fontId="11" fillId="0" borderId="41" xfId="0" applyNumberFormat="1" applyFont="1" applyFill="1" applyBorder="1" applyAlignment="1">
      <alignment horizontal="left" wrapText="1"/>
    </xf>
    <xf numFmtId="164" fontId="11" fillId="0" borderId="7" xfId="0" applyNumberFormat="1" applyFont="1" applyFill="1" applyBorder="1" applyAlignment="1">
      <alignment horizontal="left" wrapText="1"/>
    </xf>
    <xf numFmtId="164" fontId="11" fillId="0" borderId="6" xfId="0" applyNumberFormat="1" applyFont="1" applyFill="1" applyBorder="1" applyAlignment="1">
      <alignment horizontal="left" wrapText="1"/>
    </xf>
    <xf numFmtId="0" fontId="0" fillId="0" borderId="36" xfId="0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19" borderId="0" xfId="0" applyFill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41" xfId="0" applyFont="1" applyFill="1" applyBorder="1" applyAlignment="1">
      <alignment wrapText="1"/>
    </xf>
    <xf numFmtId="0" fontId="37" fillId="0" borderId="41" xfId="0" applyFont="1" applyFill="1" applyBorder="1" applyAlignment="1">
      <alignment wrapText="1"/>
    </xf>
    <xf numFmtId="0" fontId="35" fillId="0" borderId="41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41" xfId="0" applyFill="1" applyBorder="1"/>
    <xf numFmtId="0" fontId="0" fillId="0" borderId="6" xfId="0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0" xfId="0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1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11" fillId="20" borderId="41" xfId="0" applyFont="1" applyFill="1" applyBorder="1"/>
    <xf numFmtId="164" fontId="11" fillId="20" borderId="39" xfId="0" applyNumberFormat="1" applyFont="1" applyFill="1" applyBorder="1" applyAlignment="1">
      <alignment horizontal="center"/>
    </xf>
    <xf numFmtId="164" fontId="11" fillId="20" borderId="0" xfId="0" applyNumberFormat="1" applyFont="1" applyFill="1" applyBorder="1" applyAlignment="1">
      <alignment horizontal="center"/>
    </xf>
    <xf numFmtId="164" fontId="11" fillId="20" borderId="3" xfId="0" applyNumberFormat="1" applyFont="1" applyFill="1" applyBorder="1" applyAlignment="1">
      <alignment horizontal="center" wrapText="1"/>
    </xf>
    <xf numFmtId="164" fontId="11" fillId="20" borderId="11" xfId="0" applyNumberFormat="1" applyFont="1" applyFill="1" applyBorder="1" applyAlignment="1">
      <alignment horizontal="center"/>
    </xf>
    <xf numFmtId="164" fontId="11" fillId="20" borderId="11" xfId="0" applyNumberFormat="1" applyFont="1" applyFill="1" applyBorder="1" applyAlignment="1">
      <alignment horizontal="center" wrapText="1"/>
    </xf>
    <xf numFmtId="164" fontId="11" fillId="20" borderId="38" xfId="0" applyNumberFormat="1" applyFont="1" applyFill="1" applyBorder="1" applyAlignment="1">
      <alignment horizontal="center"/>
    </xf>
    <xf numFmtId="164" fontId="11" fillId="20" borderId="36" xfId="0" applyNumberFormat="1" applyFont="1" applyFill="1" applyBorder="1" applyAlignment="1">
      <alignment horizontal="center"/>
    </xf>
    <xf numFmtId="0" fontId="0" fillId="25" borderId="14" xfId="0" applyFill="1" applyBorder="1"/>
    <xf numFmtId="0" fontId="0" fillId="25" borderId="15" xfId="0" applyFill="1" applyBorder="1"/>
    <xf numFmtId="164" fontId="11" fillId="25" borderId="15" xfId="0" applyNumberFormat="1" applyFont="1" applyFill="1" applyBorder="1" applyAlignment="1">
      <alignment horizontal="center"/>
    </xf>
    <xf numFmtId="164" fontId="11" fillId="25" borderId="15" xfId="0" applyNumberFormat="1" applyFont="1" applyFill="1" applyBorder="1" applyAlignment="1">
      <alignment horizontal="left"/>
    </xf>
    <xf numFmtId="0" fontId="0" fillId="25" borderId="15" xfId="0" applyFill="1" applyBorder="1" applyAlignment="1">
      <alignment horizontal="center"/>
    </xf>
    <xf numFmtId="0" fontId="0" fillId="25" borderId="15" xfId="0" applyFill="1" applyBorder="1" applyAlignment="1">
      <alignment horizontal="center" wrapText="1"/>
    </xf>
    <xf numFmtId="0" fontId="11" fillId="25" borderId="15" xfId="0" applyFont="1" applyFill="1" applyBorder="1"/>
    <xf numFmtId="0" fontId="0" fillId="25" borderId="15" xfId="0" applyFill="1" applyBorder="1" applyAlignment="1">
      <alignment wrapText="1"/>
    </xf>
    <xf numFmtId="1" fontId="0" fillId="25" borderId="15" xfId="0" applyNumberFormat="1" applyFill="1" applyBorder="1"/>
    <xf numFmtId="1" fontId="0" fillId="25" borderId="15" xfId="0" applyNumberFormat="1" applyFill="1" applyBorder="1" applyAlignment="1">
      <alignment horizontal="center"/>
    </xf>
    <xf numFmtId="1" fontId="0" fillId="25" borderId="23" xfId="0" applyNumberFormat="1" applyFill="1" applyBorder="1"/>
    <xf numFmtId="164" fontId="0" fillId="25" borderId="52" xfId="0" applyNumberFormat="1" applyFill="1" applyBorder="1" applyAlignment="1">
      <alignment horizontal="center"/>
    </xf>
    <xf numFmtId="164" fontId="0" fillId="25" borderId="46" xfId="0" applyNumberFormat="1" applyFill="1" applyBorder="1" applyAlignment="1">
      <alignment horizontal="center" wrapText="1"/>
    </xf>
    <xf numFmtId="164" fontId="0" fillId="25" borderId="50" xfId="0" applyNumberFormat="1" applyFill="1" applyBorder="1" applyAlignment="1">
      <alignment horizontal="center" wrapText="1"/>
    </xf>
    <xf numFmtId="164" fontId="0" fillId="25" borderId="51" xfId="0" applyNumberFormat="1" applyFill="1" applyBorder="1" applyAlignment="1">
      <alignment horizontal="center"/>
    </xf>
    <xf numFmtId="164" fontId="0" fillId="25" borderId="51" xfId="0" applyNumberFormat="1" applyFill="1" applyBorder="1" applyAlignment="1">
      <alignment horizontal="center" wrapText="1"/>
    </xf>
    <xf numFmtId="164" fontId="0" fillId="25" borderId="46" xfId="0" applyNumberFormat="1" applyFill="1" applyBorder="1" applyAlignment="1">
      <alignment horizontal="center"/>
    </xf>
    <xf numFmtId="164" fontId="0" fillId="25" borderId="50" xfId="0" applyNumberFormat="1" applyFill="1" applyBorder="1" applyAlignment="1">
      <alignment horizontal="center"/>
    </xf>
    <xf numFmtId="164" fontId="12" fillId="25" borderId="5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1" fillId="0" borderId="1" xfId="0" applyFont="1" applyFill="1" applyBorder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/>
    <xf numFmtId="164" fontId="0" fillId="0" borderId="21" xfId="0" applyNumberFormat="1" applyFill="1" applyBorder="1" applyAlignment="1">
      <alignment horizontal="center"/>
    </xf>
    <xf numFmtId="0" fontId="0" fillId="22" borderId="1" xfId="0" applyFill="1" applyBorder="1"/>
    <xf numFmtId="164" fontId="11" fillId="22" borderId="1" xfId="0" applyNumberFormat="1" applyFont="1" applyFill="1" applyBorder="1" applyAlignment="1">
      <alignment horizontal="center"/>
    </xf>
    <xf numFmtId="164" fontId="11" fillId="22" borderId="1" xfId="0" applyNumberFormat="1" applyFont="1" applyFill="1" applyBorder="1" applyAlignment="1">
      <alignment horizontal="left"/>
    </xf>
    <xf numFmtId="0" fontId="0" fillId="22" borderId="1" xfId="0" applyFill="1" applyBorder="1" applyAlignment="1">
      <alignment horizontal="center"/>
    </xf>
    <xf numFmtId="0" fontId="0" fillId="22" borderId="1" xfId="0" applyFill="1" applyBorder="1" applyAlignment="1">
      <alignment horizontal="center" wrapText="1"/>
    </xf>
    <xf numFmtId="0" fontId="11" fillId="22" borderId="1" xfId="0" applyFont="1" applyFill="1" applyBorder="1"/>
    <xf numFmtId="0" fontId="0" fillId="22" borderId="1" xfId="0" applyFill="1" applyBorder="1" applyAlignment="1">
      <alignment wrapText="1"/>
    </xf>
    <xf numFmtId="1" fontId="0" fillId="22" borderId="1" xfId="0" applyNumberFormat="1" applyFill="1" applyBorder="1"/>
    <xf numFmtId="1" fontId="0" fillId="22" borderId="1" xfId="0" applyNumberFormat="1" applyFill="1" applyBorder="1" applyAlignment="1">
      <alignment horizontal="center"/>
    </xf>
    <xf numFmtId="1" fontId="0" fillId="22" borderId="2" xfId="0" applyNumberFormat="1" applyFill="1" applyBorder="1"/>
    <xf numFmtId="164" fontId="0" fillId="22" borderId="48" xfId="0" applyNumberFormat="1" applyFill="1" applyBorder="1" applyAlignment="1">
      <alignment horizontal="center"/>
    </xf>
    <xf numFmtId="164" fontId="0" fillId="22" borderId="47" xfId="0" applyNumberFormat="1" applyFill="1" applyBorder="1" applyAlignment="1">
      <alignment horizontal="center"/>
    </xf>
    <xf numFmtId="164" fontId="0" fillId="22" borderId="21" xfId="0" applyNumberFormat="1" applyFill="1" applyBorder="1" applyAlignment="1">
      <alignment horizontal="center" wrapText="1"/>
    </xf>
    <xf numFmtId="164" fontId="0" fillId="22" borderId="35" xfId="0" applyNumberFormat="1" applyFill="1" applyBorder="1" applyAlignment="1">
      <alignment horizontal="center"/>
    </xf>
    <xf numFmtId="164" fontId="0" fillId="22" borderId="47" xfId="0" applyNumberFormat="1" applyFill="1" applyBorder="1" applyAlignment="1">
      <alignment horizontal="center" wrapText="1"/>
    </xf>
    <xf numFmtId="164" fontId="0" fillId="22" borderId="35" xfId="0" applyNumberFormat="1" applyFill="1" applyBorder="1" applyAlignment="1">
      <alignment horizontal="center" wrapText="1"/>
    </xf>
    <xf numFmtId="164" fontId="0" fillId="22" borderId="21" xfId="0" applyNumberFormat="1" applyFill="1" applyBorder="1" applyAlignment="1">
      <alignment horizontal="center"/>
    </xf>
    <xf numFmtId="164" fontId="0" fillId="0" borderId="8" xfId="0" applyNumberFormat="1" applyFont="1" applyFill="1" applyBorder="1"/>
    <xf numFmtId="164" fontId="0" fillId="24" borderId="8" xfId="0" applyNumberFormat="1" applyFont="1" applyFill="1" applyBorder="1"/>
    <xf numFmtId="164" fontId="0" fillId="24" borderId="48" xfId="0" applyNumberFormat="1" applyFill="1" applyBorder="1" applyAlignment="1">
      <alignment horizontal="center"/>
    </xf>
    <xf numFmtId="164" fontId="0" fillId="24" borderId="47" xfId="0" applyNumberFormat="1" applyFill="1" applyBorder="1" applyAlignment="1">
      <alignment horizontal="center" wrapText="1"/>
    </xf>
    <xf numFmtId="164" fontId="0" fillId="24" borderId="21" xfId="0" applyNumberFormat="1" applyFill="1" applyBorder="1" applyAlignment="1">
      <alignment horizontal="center" wrapText="1"/>
    </xf>
    <xf numFmtId="164" fontId="0" fillId="24" borderId="35" xfId="0" applyNumberFormat="1" applyFill="1" applyBorder="1" applyAlignment="1">
      <alignment horizontal="center"/>
    </xf>
    <xf numFmtId="164" fontId="0" fillId="24" borderId="35" xfId="0" applyNumberFormat="1" applyFill="1" applyBorder="1" applyAlignment="1">
      <alignment horizontal="center" wrapText="1"/>
    </xf>
    <xf numFmtId="164" fontId="0" fillId="24" borderId="47" xfId="0" applyNumberFormat="1" applyFill="1" applyBorder="1" applyAlignment="1">
      <alignment horizontal="center"/>
    </xf>
    <xf numFmtId="164" fontId="0" fillId="24" borderId="21" xfId="0" applyNumberFormat="1" applyFill="1" applyBorder="1" applyAlignment="1">
      <alignment horizontal="center"/>
    </xf>
    <xf numFmtId="0" fontId="13" fillId="0" borderId="8" xfId="0" applyFont="1" applyFill="1" applyBorder="1"/>
    <xf numFmtId="0" fontId="37" fillId="26" borderId="8" xfId="0" applyFont="1" applyFill="1" applyBorder="1"/>
    <xf numFmtId="164" fontId="0" fillId="26" borderId="48" xfId="0" applyNumberFormat="1" applyFill="1" applyBorder="1" applyAlignment="1">
      <alignment horizontal="center"/>
    </xf>
    <xf numFmtId="164" fontId="0" fillId="26" borderId="47" xfId="0" applyNumberFormat="1" applyFill="1" applyBorder="1" applyAlignment="1">
      <alignment horizontal="center" wrapText="1"/>
    </xf>
    <xf numFmtId="164" fontId="0" fillId="26" borderId="21" xfId="0" applyNumberFormat="1" applyFill="1" applyBorder="1" applyAlignment="1">
      <alignment horizontal="center" wrapText="1"/>
    </xf>
    <xf numFmtId="164" fontId="0" fillId="26" borderId="35" xfId="0" applyNumberFormat="1" applyFill="1" applyBorder="1" applyAlignment="1">
      <alignment horizontal="center"/>
    </xf>
    <xf numFmtId="164" fontId="0" fillId="26" borderId="35" xfId="0" applyNumberFormat="1" applyFill="1" applyBorder="1" applyAlignment="1">
      <alignment horizontal="center" wrapText="1"/>
    </xf>
    <xf numFmtId="164" fontId="0" fillId="26" borderId="47" xfId="0" applyNumberFormat="1" applyFill="1" applyBorder="1" applyAlignment="1">
      <alignment horizontal="center"/>
    </xf>
    <xf numFmtId="164" fontId="0" fillId="26" borderId="21" xfId="0" applyNumberFormat="1" applyFill="1" applyBorder="1" applyAlignment="1">
      <alignment horizontal="center"/>
    </xf>
    <xf numFmtId="164" fontId="12" fillId="26" borderId="21" xfId="0" applyNumberFormat="1" applyFont="1" applyFill="1" applyBorder="1" applyAlignment="1">
      <alignment horizontal="center"/>
    </xf>
    <xf numFmtId="0" fontId="10" fillId="3" borderId="12" xfId="0" applyFont="1" applyFill="1" applyBorder="1"/>
    <xf numFmtId="0" fontId="0" fillId="0" borderId="13" xfId="0" applyFill="1" applyBorder="1"/>
    <xf numFmtId="164" fontId="11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11" fillId="0" borderId="13" xfId="0" applyFont="1" applyFill="1" applyBorder="1"/>
    <xf numFmtId="0" fontId="0" fillId="0" borderId="13" xfId="0" applyFill="1" applyBorder="1" applyAlignment="1">
      <alignment wrapText="1"/>
    </xf>
    <xf numFmtId="1" fontId="0" fillId="0" borderId="13" xfId="0" applyNumberFormat="1" applyFill="1" applyBorder="1"/>
    <xf numFmtId="1" fontId="0" fillId="0" borderId="13" xfId="0" applyNumberFormat="1" applyFill="1" applyBorder="1" applyAlignment="1">
      <alignment horizontal="center"/>
    </xf>
    <xf numFmtId="1" fontId="0" fillId="0" borderId="22" xfId="0" applyNumberFormat="1" applyFill="1" applyBorder="1"/>
    <xf numFmtId="164" fontId="9" fillId="3" borderId="62" xfId="0" applyNumberFormat="1" applyFont="1" applyFill="1" applyBorder="1" applyAlignment="1">
      <alignment horizontal="center"/>
    </xf>
    <xf numFmtId="164" fontId="9" fillId="3" borderId="59" xfId="0" applyNumberFormat="1" applyFont="1" applyFill="1" applyBorder="1" applyAlignment="1">
      <alignment horizontal="center" wrapText="1"/>
    </xf>
    <xf numFmtId="164" fontId="9" fillId="3" borderId="60" xfId="0" applyNumberFormat="1" applyFont="1" applyFill="1" applyBorder="1" applyAlignment="1">
      <alignment horizontal="center" wrapText="1"/>
    </xf>
    <xf numFmtId="164" fontId="9" fillId="3" borderId="61" xfId="0" applyNumberFormat="1" applyFont="1" applyFill="1" applyBorder="1" applyAlignment="1">
      <alignment horizontal="center"/>
    </xf>
    <xf numFmtId="164" fontId="9" fillId="3" borderId="61" xfId="0" applyNumberFormat="1" applyFont="1" applyFill="1" applyBorder="1" applyAlignment="1">
      <alignment horizontal="center" wrapText="1"/>
    </xf>
    <xf numFmtId="164" fontId="11" fillId="0" borderId="0" xfId="0" quotePrefix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20" borderId="24" xfId="0" applyFill="1" applyBorder="1"/>
    <xf numFmtId="164" fontId="11" fillId="20" borderId="26" xfId="0" applyNumberFormat="1" applyFont="1" applyFill="1" applyBorder="1" applyAlignment="1">
      <alignment horizontal="center" vertical="center"/>
    </xf>
    <xf numFmtId="164" fontId="11" fillId="20" borderId="26" xfId="0" applyNumberFormat="1" applyFont="1" applyFill="1" applyBorder="1" applyAlignment="1">
      <alignment horizontal="center"/>
    </xf>
    <xf numFmtId="164" fontId="11" fillId="20" borderId="30" xfId="0" applyNumberFormat="1" applyFont="1" applyFill="1" applyBorder="1" applyAlignment="1">
      <alignment horizontal="center"/>
    </xf>
    <xf numFmtId="164" fontId="11" fillId="20" borderId="7" xfId="0" applyNumberFormat="1" applyFont="1" applyFill="1" applyBorder="1" applyAlignment="1">
      <alignment horizontal="center" wrapText="1"/>
    </xf>
    <xf numFmtId="0" fontId="0" fillId="4" borderId="9" xfId="0" applyFill="1" applyBorder="1"/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>
      <alignment horizontal="center" wrapText="1"/>
    </xf>
    <xf numFmtId="164" fontId="11" fillId="0" borderId="45" xfId="0" applyNumberFormat="1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 horizontal="center" wrapText="1"/>
    </xf>
    <xf numFmtId="164" fontId="0" fillId="0" borderId="45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0" fillId="0" borderId="44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 wrapText="1"/>
    </xf>
    <xf numFmtId="0" fontId="0" fillId="4" borderId="8" xfId="0" applyFill="1" applyBorder="1"/>
    <xf numFmtId="164" fontId="11" fillId="0" borderId="1" xfId="0" quotePrefix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wrapText="1"/>
    </xf>
    <xf numFmtId="164" fontId="37" fillId="0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 wrapText="1"/>
    </xf>
    <xf numFmtId="164" fontId="37" fillId="0" borderId="2" xfId="0" applyNumberFormat="1" applyFont="1" applyFill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 wrapText="1"/>
    </xf>
    <xf numFmtId="0" fontId="0" fillId="31" borderId="8" xfId="0" applyFill="1" applyBorder="1"/>
    <xf numFmtId="164" fontId="37" fillId="31" borderId="1" xfId="0" applyNumberFormat="1" applyFont="1" applyFill="1" applyBorder="1" applyAlignment="1">
      <alignment horizontal="center" vertical="center"/>
    </xf>
    <xf numFmtId="164" fontId="37" fillId="31" borderId="1" xfId="0" applyNumberFormat="1" applyFont="1" applyFill="1" applyBorder="1" applyAlignment="1">
      <alignment horizontal="center" vertical="center" wrapText="1"/>
    </xf>
    <xf numFmtId="164" fontId="37" fillId="31" borderId="2" xfId="0" applyNumberFormat="1" applyFont="1" applyFill="1" applyBorder="1" applyAlignment="1">
      <alignment horizontal="center" vertical="center"/>
    </xf>
    <xf numFmtId="164" fontId="37" fillId="31" borderId="47" xfId="0" applyNumberFormat="1" applyFont="1" applyFill="1" applyBorder="1" applyAlignment="1">
      <alignment horizontal="center" vertical="center"/>
    </xf>
    <xf numFmtId="164" fontId="37" fillId="31" borderId="35" xfId="0" applyNumberFormat="1" applyFont="1" applyFill="1" applyBorder="1" applyAlignment="1">
      <alignment horizontal="center" vertical="center"/>
    </xf>
    <xf numFmtId="164" fontId="37" fillId="31" borderId="47" xfId="0" applyNumberFormat="1" applyFont="1" applyFill="1" applyBorder="1" applyAlignment="1">
      <alignment horizontal="center" vertical="center" wrapText="1"/>
    </xf>
    <xf numFmtId="164" fontId="37" fillId="31" borderId="48" xfId="0" applyNumberFormat="1" applyFont="1" applyFill="1" applyBorder="1" applyAlignment="1">
      <alignment horizontal="center" vertical="center"/>
    </xf>
    <xf numFmtId="164" fontId="35" fillId="31" borderId="47" xfId="0" applyNumberFormat="1" applyFont="1" applyFill="1" applyBorder="1" applyAlignment="1">
      <alignment horizontal="center" vertical="center" wrapText="1"/>
    </xf>
    <xf numFmtId="164" fontId="37" fillId="31" borderId="35" xfId="0" applyNumberFormat="1" applyFont="1" applyFill="1" applyBorder="1" applyAlignment="1">
      <alignment horizontal="center" vertical="center" wrapText="1"/>
    </xf>
    <xf numFmtId="164" fontId="37" fillId="31" borderId="21" xfId="0" applyNumberFormat="1" applyFont="1" applyFill="1" applyBorder="1" applyAlignment="1">
      <alignment horizontal="center" vertical="center"/>
    </xf>
    <xf numFmtId="164" fontId="37" fillId="31" borderId="21" xfId="0" applyNumberFormat="1" applyFont="1" applyFill="1" applyBorder="1" applyAlignment="1">
      <alignment horizontal="center" vertical="center" wrapText="1"/>
    </xf>
    <xf numFmtId="0" fontId="0" fillId="31" borderId="0" xfId="0" applyFill="1"/>
    <xf numFmtId="164" fontId="11" fillId="31" borderId="1" xfId="0" applyNumberFormat="1" applyFont="1" applyFill="1" applyBorder="1" applyAlignment="1">
      <alignment horizontal="center" vertical="center"/>
    </xf>
    <xf numFmtId="164" fontId="11" fillId="31" borderId="1" xfId="0" applyNumberFormat="1" applyFont="1" applyFill="1" applyBorder="1" applyAlignment="1">
      <alignment horizontal="center" vertical="center" wrapText="1"/>
    </xf>
    <xf numFmtId="164" fontId="11" fillId="31" borderId="2" xfId="0" applyNumberFormat="1" applyFont="1" applyFill="1" applyBorder="1" applyAlignment="1">
      <alignment horizontal="center" vertical="center"/>
    </xf>
    <xf numFmtId="164" fontId="11" fillId="31" borderId="47" xfId="0" applyNumberFormat="1" applyFont="1" applyFill="1" applyBorder="1" applyAlignment="1">
      <alignment horizontal="center" vertical="center"/>
    </xf>
    <xf numFmtId="164" fontId="11" fillId="31" borderId="35" xfId="0" applyNumberFormat="1" applyFont="1" applyFill="1" applyBorder="1" applyAlignment="1">
      <alignment horizontal="center" vertical="center"/>
    </xf>
    <xf numFmtId="164" fontId="11" fillId="31" borderId="47" xfId="0" applyNumberFormat="1" applyFont="1" applyFill="1" applyBorder="1" applyAlignment="1">
      <alignment horizontal="center" vertical="center" wrapText="1"/>
    </xf>
    <xf numFmtId="164" fontId="11" fillId="31" borderId="48" xfId="0" applyNumberFormat="1" applyFont="1" applyFill="1" applyBorder="1" applyAlignment="1">
      <alignment horizontal="center" vertical="center"/>
    </xf>
    <xf numFmtId="164" fontId="11" fillId="31" borderId="35" xfId="0" applyNumberFormat="1" applyFont="1" applyFill="1" applyBorder="1" applyAlignment="1">
      <alignment horizontal="center" vertical="center" wrapText="1"/>
    </xf>
    <xf numFmtId="164" fontId="11" fillId="31" borderId="21" xfId="0" applyNumberFormat="1" applyFont="1" applyFill="1" applyBorder="1" applyAlignment="1">
      <alignment horizontal="center" vertical="center"/>
    </xf>
    <xf numFmtId="164" fontId="11" fillId="31" borderId="21" xfId="0" applyNumberFormat="1" applyFont="1" applyFill="1" applyBorder="1" applyAlignment="1">
      <alignment horizontal="center" vertical="center" wrapText="1"/>
    </xf>
    <xf numFmtId="0" fontId="0" fillId="32" borderId="8" xfId="0" applyFill="1" applyBorder="1"/>
    <xf numFmtId="164" fontId="11" fillId="32" borderId="1" xfId="0" applyNumberFormat="1" applyFont="1" applyFill="1" applyBorder="1" applyAlignment="1">
      <alignment horizontal="center" vertical="center"/>
    </xf>
    <xf numFmtId="164" fontId="42" fillId="32" borderId="1" xfId="0" applyNumberFormat="1" applyFont="1" applyFill="1" applyBorder="1" applyAlignment="1">
      <alignment horizontal="center" vertical="center" wrapText="1"/>
    </xf>
    <xf numFmtId="164" fontId="35" fillId="32" borderId="1" xfId="0" applyNumberFormat="1" applyFont="1" applyFill="1" applyBorder="1" applyAlignment="1">
      <alignment horizontal="center" vertical="center"/>
    </xf>
    <xf numFmtId="164" fontId="35" fillId="32" borderId="2" xfId="0" applyNumberFormat="1" applyFont="1" applyFill="1" applyBorder="1" applyAlignment="1">
      <alignment horizontal="center" vertical="center"/>
    </xf>
    <xf numFmtId="164" fontId="35" fillId="32" borderId="47" xfId="0" applyNumberFormat="1" applyFont="1" applyFill="1" applyBorder="1" applyAlignment="1">
      <alignment horizontal="center" vertical="center"/>
    </xf>
    <xf numFmtId="164" fontId="11" fillId="32" borderId="35" xfId="0" applyNumberFormat="1" applyFont="1" applyFill="1" applyBorder="1" applyAlignment="1">
      <alignment horizontal="center" vertical="center"/>
    </xf>
    <xf numFmtId="164" fontId="11" fillId="32" borderId="47" xfId="0" applyNumberFormat="1" applyFont="1" applyFill="1" applyBorder="1" applyAlignment="1">
      <alignment horizontal="center" vertical="center" wrapText="1"/>
    </xf>
    <xf numFmtId="164" fontId="11" fillId="32" borderId="47" xfId="0" applyNumberFormat="1" applyFont="1" applyFill="1" applyBorder="1" applyAlignment="1">
      <alignment horizontal="center" vertical="center"/>
    </xf>
    <xf numFmtId="164" fontId="35" fillId="32" borderId="35" xfId="0" applyNumberFormat="1" applyFont="1" applyFill="1" applyBorder="1" applyAlignment="1">
      <alignment horizontal="center" vertical="center"/>
    </xf>
    <xf numFmtId="164" fontId="11" fillId="32" borderId="48" xfId="0" applyNumberFormat="1" applyFont="1" applyFill="1" applyBorder="1" applyAlignment="1">
      <alignment horizontal="center" vertical="center"/>
    </xf>
    <xf numFmtId="164" fontId="35" fillId="32" borderId="47" xfId="0" applyNumberFormat="1" applyFont="1" applyFill="1" applyBorder="1" applyAlignment="1">
      <alignment horizontal="center" vertical="center" wrapText="1"/>
    </xf>
    <xf numFmtId="164" fontId="11" fillId="32" borderId="35" xfId="0" applyNumberFormat="1" applyFont="1" applyFill="1" applyBorder="1" applyAlignment="1">
      <alignment horizontal="center" vertical="center" wrapText="1"/>
    </xf>
    <xf numFmtId="164" fontId="37" fillId="32" borderId="35" xfId="0" applyNumberFormat="1" applyFont="1" applyFill="1" applyBorder="1" applyAlignment="1">
      <alignment horizontal="center" vertical="center"/>
    </xf>
    <xf numFmtId="164" fontId="37" fillId="32" borderId="48" xfId="0" applyNumberFormat="1" applyFont="1" applyFill="1" applyBorder="1" applyAlignment="1">
      <alignment horizontal="center" vertical="center"/>
    </xf>
    <xf numFmtId="164" fontId="37" fillId="32" borderId="47" xfId="0" applyNumberFormat="1" applyFont="1" applyFill="1" applyBorder="1" applyAlignment="1">
      <alignment horizontal="center" vertical="center"/>
    </xf>
    <xf numFmtId="164" fontId="37" fillId="32" borderId="21" xfId="0" applyNumberFormat="1" applyFont="1" applyFill="1" applyBorder="1" applyAlignment="1">
      <alignment horizontal="center" vertical="center"/>
    </xf>
    <xf numFmtId="164" fontId="37" fillId="32" borderId="21" xfId="0" applyNumberFormat="1" applyFont="1" applyFill="1" applyBorder="1" applyAlignment="1">
      <alignment horizontal="center" vertical="center" wrapText="1"/>
    </xf>
    <xf numFmtId="164" fontId="35" fillId="32" borderId="21" xfId="0" applyNumberFormat="1" applyFont="1" applyFill="1" applyBorder="1" applyAlignment="1">
      <alignment horizontal="center" vertical="center"/>
    </xf>
    <xf numFmtId="164" fontId="11" fillId="32" borderId="1" xfId="0" applyNumberFormat="1" applyFont="1" applyFill="1" applyBorder="1" applyAlignment="1">
      <alignment horizontal="center" vertical="center" wrapText="1"/>
    </xf>
    <xf numFmtId="164" fontId="11" fillId="32" borderId="2" xfId="0" applyNumberFormat="1" applyFont="1" applyFill="1" applyBorder="1" applyAlignment="1">
      <alignment horizontal="center" vertical="center"/>
    </xf>
    <xf numFmtId="164" fontId="11" fillId="32" borderId="21" xfId="0" applyNumberFormat="1" applyFont="1" applyFill="1" applyBorder="1" applyAlignment="1">
      <alignment horizontal="center" vertical="center"/>
    </xf>
    <xf numFmtId="164" fontId="11" fillId="32" borderId="21" xfId="0" applyNumberFormat="1" applyFont="1" applyFill="1" applyBorder="1" applyAlignment="1">
      <alignment horizontal="center" vertical="center" wrapText="1"/>
    </xf>
    <xf numFmtId="0" fontId="0" fillId="24" borderId="8" xfId="0" applyFill="1" applyBorder="1"/>
    <xf numFmtId="164" fontId="11" fillId="24" borderId="1" xfId="0" applyNumberFormat="1" applyFont="1" applyFill="1" applyBorder="1" applyAlignment="1">
      <alignment horizontal="center" vertical="center"/>
    </xf>
    <xf numFmtId="164" fontId="11" fillId="24" borderId="1" xfId="0" applyNumberFormat="1" applyFont="1" applyFill="1" applyBorder="1" applyAlignment="1">
      <alignment horizontal="center" vertical="center" wrapText="1"/>
    </xf>
    <xf numFmtId="164" fontId="35" fillId="24" borderId="1" xfId="0" applyNumberFormat="1" applyFont="1" applyFill="1" applyBorder="1" applyAlignment="1">
      <alignment horizontal="center" vertical="center"/>
    </xf>
    <xf numFmtId="164" fontId="35" fillId="24" borderId="2" xfId="0" applyNumberFormat="1" applyFont="1" applyFill="1" applyBorder="1" applyAlignment="1">
      <alignment horizontal="center" vertical="center"/>
    </xf>
    <xf numFmtId="164" fontId="11" fillId="24" borderId="35" xfId="0" applyNumberFormat="1" applyFont="1" applyFill="1" applyBorder="1" applyAlignment="1">
      <alignment horizontal="center" vertical="center"/>
    </xf>
    <xf numFmtId="164" fontId="11" fillId="24" borderId="47" xfId="0" applyNumberFormat="1" applyFont="1" applyFill="1" applyBorder="1" applyAlignment="1">
      <alignment horizontal="center" vertical="center"/>
    </xf>
    <xf numFmtId="164" fontId="11" fillId="24" borderId="48" xfId="0" applyNumberFormat="1" applyFont="1" applyFill="1" applyBorder="1" applyAlignment="1">
      <alignment horizontal="center" vertical="center"/>
    </xf>
    <xf numFmtId="164" fontId="35" fillId="24" borderId="48" xfId="0" applyNumberFormat="1" applyFont="1" applyFill="1" applyBorder="1" applyAlignment="1">
      <alignment horizontal="center" vertical="center"/>
    </xf>
    <xf numFmtId="164" fontId="35" fillId="24" borderId="47" xfId="0" applyNumberFormat="1" applyFont="1" applyFill="1" applyBorder="1" applyAlignment="1">
      <alignment horizontal="center" vertical="center" wrapText="1"/>
    </xf>
    <xf numFmtId="164" fontId="11" fillId="24" borderId="35" xfId="0" applyNumberFormat="1" applyFont="1" applyFill="1" applyBorder="1" applyAlignment="1">
      <alignment horizontal="center" vertical="center" wrapText="1"/>
    </xf>
    <xf numFmtId="164" fontId="11" fillId="24" borderId="21" xfId="0" applyNumberFormat="1" applyFont="1" applyFill="1" applyBorder="1" applyAlignment="1">
      <alignment horizontal="center" vertical="center"/>
    </xf>
    <xf numFmtId="164" fontId="11" fillId="24" borderId="21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/>
    </xf>
    <xf numFmtId="164" fontId="35" fillId="0" borderId="48" xfId="0" applyNumberFormat="1" applyFont="1" applyFill="1" applyBorder="1" applyAlignment="1">
      <alignment horizontal="center" vertical="center"/>
    </xf>
    <xf numFmtId="164" fontId="35" fillId="0" borderId="35" xfId="0" applyNumberFormat="1" applyFont="1" applyFill="1" applyBorder="1" applyAlignment="1">
      <alignment horizontal="center" vertical="center"/>
    </xf>
    <xf numFmtId="164" fontId="35" fillId="24" borderId="35" xfId="0" applyNumberFormat="1" applyFont="1" applyFill="1" applyBorder="1" applyAlignment="1">
      <alignment horizontal="center" vertical="center"/>
    </xf>
    <xf numFmtId="164" fontId="35" fillId="24" borderId="21" xfId="0" applyNumberFormat="1" applyFont="1" applyFill="1" applyBorder="1" applyAlignment="1">
      <alignment horizontal="center" vertical="center"/>
    </xf>
    <xf numFmtId="164" fontId="11" fillId="25" borderId="1" xfId="0" applyNumberFormat="1" applyFont="1" applyFill="1" applyBorder="1" applyAlignment="1">
      <alignment horizontal="center" vertical="center"/>
    </xf>
    <xf numFmtId="164" fontId="35" fillId="25" borderId="1" xfId="0" applyNumberFormat="1" applyFont="1" applyFill="1" applyBorder="1" applyAlignment="1">
      <alignment horizontal="center" vertical="center"/>
    </xf>
    <xf numFmtId="164" fontId="11" fillId="25" borderId="47" xfId="0" applyNumberFormat="1" applyFont="1" applyFill="1" applyBorder="1" applyAlignment="1">
      <alignment horizontal="center" vertical="center"/>
    </xf>
    <xf numFmtId="164" fontId="11" fillId="25" borderId="35" xfId="0" applyNumberFormat="1" applyFont="1" applyFill="1" applyBorder="1" applyAlignment="1">
      <alignment horizontal="center" vertical="center"/>
    </xf>
    <xf numFmtId="164" fontId="37" fillId="25" borderId="35" xfId="0" applyNumberFormat="1" applyFont="1" applyFill="1" applyBorder="1" applyAlignment="1">
      <alignment horizontal="center" vertical="center"/>
    </xf>
    <xf numFmtId="164" fontId="11" fillId="25" borderId="47" xfId="0" applyNumberFormat="1" applyFont="1" applyFill="1" applyBorder="1" applyAlignment="1">
      <alignment horizontal="center" vertical="center" wrapText="1"/>
    </xf>
    <xf numFmtId="164" fontId="11" fillId="25" borderId="48" xfId="0" applyNumberFormat="1" applyFont="1" applyFill="1" applyBorder="1" applyAlignment="1">
      <alignment horizontal="center" vertical="center"/>
    </xf>
    <xf numFmtId="0" fontId="11" fillId="25" borderId="8" xfId="0" applyFont="1" applyFill="1" applyBorder="1"/>
    <xf numFmtId="164" fontId="42" fillId="25" borderId="1" xfId="0" applyNumberFormat="1" applyFont="1" applyFill="1" applyBorder="1" applyAlignment="1">
      <alignment horizontal="center" vertical="center"/>
    </xf>
    <xf numFmtId="164" fontId="11" fillId="25" borderId="1" xfId="0" applyNumberFormat="1" applyFont="1" applyFill="1" applyBorder="1" applyAlignment="1">
      <alignment horizontal="center" vertical="center" wrapText="1"/>
    </xf>
    <xf numFmtId="164" fontId="35" fillId="25" borderId="2" xfId="0" applyNumberFormat="1" applyFont="1" applyFill="1" applyBorder="1" applyAlignment="1">
      <alignment horizontal="center" vertical="center"/>
    </xf>
    <xf numFmtId="164" fontId="35" fillId="25" borderId="47" xfId="0" applyNumberFormat="1" applyFont="1" applyFill="1" applyBorder="1" applyAlignment="1">
      <alignment horizontal="center" vertical="center"/>
    </xf>
    <xf numFmtId="164" fontId="35" fillId="25" borderId="35" xfId="0" applyNumberFormat="1" applyFont="1" applyFill="1" applyBorder="1" applyAlignment="1">
      <alignment horizontal="center" vertical="center"/>
    </xf>
    <xf numFmtId="164" fontId="35" fillId="25" borderId="48" xfId="0" applyNumberFormat="1" applyFont="1" applyFill="1" applyBorder="1" applyAlignment="1">
      <alignment horizontal="center" vertical="center"/>
    </xf>
    <xf numFmtId="164" fontId="35" fillId="25" borderId="48" xfId="0" applyNumberFormat="1" applyFont="1" applyFill="1" applyBorder="1" applyAlignment="1">
      <alignment horizontal="center" vertical="center" wrapText="1"/>
    </xf>
    <xf numFmtId="164" fontId="37" fillId="25" borderId="21" xfId="0" applyNumberFormat="1" applyFont="1" applyFill="1" applyBorder="1" applyAlignment="1">
      <alignment horizontal="center" vertical="center" wrapText="1"/>
    </xf>
    <xf numFmtId="164" fontId="35" fillId="25" borderId="2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0" fillId="0" borderId="48" xfId="0" applyFill="1" applyBorder="1"/>
    <xf numFmtId="0" fontId="12" fillId="0" borderId="47" xfId="0" applyFont="1" applyFill="1" applyBorder="1" applyAlignment="1">
      <alignment wrapText="1"/>
    </xf>
    <xf numFmtId="0" fontId="0" fillId="0" borderId="48" xfId="0" applyFill="1" applyBorder="1" applyAlignment="1">
      <alignment horizontal="center"/>
    </xf>
    <xf numFmtId="164" fontId="0" fillId="0" borderId="35" xfId="0" applyNumberFormat="1" applyFill="1" applyBorder="1"/>
    <xf numFmtId="0" fontId="0" fillId="0" borderId="21" xfId="0" applyFill="1" applyBorder="1"/>
    <xf numFmtId="0" fontId="0" fillId="0" borderId="21" xfId="0" applyFill="1" applyBorder="1" applyAlignment="1">
      <alignment wrapText="1"/>
    </xf>
    <xf numFmtId="0" fontId="0" fillId="29" borderId="8" xfId="0" applyFill="1" applyBorder="1"/>
    <xf numFmtId="164" fontId="11" fillId="29" borderId="1" xfId="0" applyNumberFormat="1" applyFont="1" applyFill="1" applyBorder="1" applyAlignment="1">
      <alignment horizontal="center" vertical="center"/>
    </xf>
    <xf numFmtId="164" fontId="11" fillId="29" borderId="1" xfId="0" applyNumberFormat="1" applyFont="1" applyFill="1" applyBorder="1" applyAlignment="1">
      <alignment horizontal="center" vertical="center" wrapText="1"/>
    </xf>
    <xf numFmtId="164" fontId="11" fillId="29" borderId="2" xfId="0" applyNumberFormat="1" applyFont="1" applyFill="1" applyBorder="1" applyAlignment="1">
      <alignment horizontal="center" vertical="center"/>
    </xf>
    <xf numFmtId="164" fontId="11" fillId="29" borderId="2" xfId="0" applyNumberFormat="1" applyFont="1" applyFill="1" applyBorder="1" applyAlignment="1">
      <alignment horizontal="center" vertical="center" wrapText="1"/>
    </xf>
    <xf numFmtId="164" fontId="11" fillId="29" borderId="35" xfId="0" applyNumberFormat="1" applyFont="1" applyFill="1" applyBorder="1" applyAlignment="1">
      <alignment horizontal="center" vertical="center" wrapText="1"/>
    </xf>
    <xf numFmtId="164" fontId="35" fillId="29" borderId="47" xfId="0" applyNumberFormat="1" applyFont="1" applyFill="1" applyBorder="1" applyAlignment="1">
      <alignment horizontal="center" vertical="center" wrapText="1"/>
    </xf>
    <xf numFmtId="164" fontId="35" fillId="29" borderId="35" xfId="0" applyNumberFormat="1" applyFont="1" applyFill="1" applyBorder="1" applyAlignment="1">
      <alignment horizontal="center" vertical="center" wrapText="1"/>
    </xf>
    <xf numFmtId="164" fontId="11" fillId="29" borderId="48" xfId="0" applyNumberFormat="1" applyFont="1" applyFill="1" applyBorder="1" applyAlignment="1">
      <alignment horizontal="center" vertical="center" wrapText="1"/>
    </xf>
    <xf numFmtId="164" fontId="11" fillId="29" borderId="21" xfId="0" applyNumberFormat="1" applyFont="1" applyFill="1" applyBorder="1" applyAlignment="1">
      <alignment horizontal="center" vertical="center" wrapText="1"/>
    </xf>
    <xf numFmtId="0" fontId="0" fillId="22" borderId="8" xfId="0" applyFill="1" applyBorder="1"/>
    <xf numFmtId="164" fontId="11" fillId="22" borderId="1" xfId="0" applyNumberFormat="1" applyFont="1" applyFill="1" applyBorder="1" applyAlignment="1">
      <alignment horizontal="center" vertical="center" wrapText="1"/>
    </xf>
    <xf numFmtId="164" fontId="11" fillId="22" borderId="2" xfId="0" applyNumberFormat="1" applyFont="1" applyFill="1" applyBorder="1" applyAlignment="1">
      <alignment horizontal="center" vertical="center" wrapText="1"/>
    </xf>
    <xf numFmtId="164" fontId="35" fillId="22" borderId="35" xfId="0" applyNumberFormat="1" applyFont="1" applyFill="1" applyBorder="1" applyAlignment="1">
      <alignment horizontal="center" vertical="center" wrapText="1"/>
    </xf>
    <xf numFmtId="0" fontId="11" fillId="22" borderId="8" xfId="0" applyFont="1" applyFill="1" applyBorder="1"/>
    <xf numFmtId="164" fontId="35" fillId="22" borderId="21" xfId="0" applyNumberFormat="1" applyFont="1" applyFill="1" applyBorder="1" applyAlignment="1">
      <alignment horizontal="center" vertical="center" wrapText="1"/>
    </xf>
    <xf numFmtId="164" fontId="37" fillId="22" borderId="2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39" xfId="0" applyFill="1" applyBorder="1"/>
    <xf numFmtId="164" fontId="0" fillId="0" borderId="0" xfId="0" applyNumberFormat="1" applyFill="1" applyBorder="1" applyAlignment="1">
      <alignment wrapText="1"/>
    </xf>
    <xf numFmtId="0" fontId="0" fillId="20" borderId="8" xfId="0" applyFill="1" applyBorder="1"/>
    <xf numFmtId="164" fontId="11" fillId="20" borderId="1" xfId="0" applyNumberFormat="1" applyFont="1" applyFill="1" applyBorder="1" applyAlignment="1">
      <alignment horizontal="center" vertical="center"/>
    </xf>
    <xf numFmtId="164" fontId="11" fillId="20" borderId="1" xfId="0" applyNumberFormat="1" applyFont="1" applyFill="1" applyBorder="1" applyAlignment="1">
      <alignment horizontal="center" vertical="center" wrapText="1"/>
    </xf>
    <xf numFmtId="164" fontId="35" fillId="20" borderId="2" xfId="0" applyNumberFormat="1" applyFont="1" applyFill="1" applyBorder="1" applyAlignment="1">
      <alignment horizontal="center" vertical="center"/>
    </xf>
    <xf numFmtId="0" fontId="0" fillId="20" borderId="48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0" xfId="0" applyFill="1"/>
    <xf numFmtId="164" fontId="0" fillId="20" borderId="0" xfId="0" applyNumberFormat="1" applyFill="1" applyBorder="1"/>
    <xf numFmtId="0" fontId="0" fillId="20" borderId="39" xfId="0" applyFill="1" applyBorder="1"/>
    <xf numFmtId="0" fontId="0" fillId="20" borderId="35" xfId="0" applyFill="1" applyBorder="1"/>
    <xf numFmtId="0" fontId="0" fillId="20" borderId="48" xfId="0" applyFill="1" applyBorder="1"/>
    <xf numFmtId="0" fontId="0" fillId="20" borderId="21" xfId="0" applyFill="1" applyBorder="1"/>
    <xf numFmtId="164" fontId="0" fillId="20" borderId="21" xfId="0" applyNumberFormat="1" applyFill="1" applyBorder="1" applyAlignment="1">
      <alignment horizontal="center"/>
    </xf>
    <xf numFmtId="164" fontId="12" fillId="20" borderId="21" xfId="0" applyNumberFormat="1" applyFont="1" applyFill="1" applyBorder="1" applyAlignment="1">
      <alignment horizontal="center"/>
    </xf>
    <xf numFmtId="164" fontId="35" fillId="19" borderId="47" xfId="0" applyNumberFormat="1" applyFont="1" applyFill="1" applyBorder="1" applyAlignment="1">
      <alignment horizontal="center"/>
    </xf>
    <xf numFmtId="164" fontId="35" fillId="19" borderId="21" xfId="0" applyNumberFormat="1" applyFont="1" applyFill="1" applyBorder="1" applyAlignment="1">
      <alignment horizontal="center"/>
    </xf>
    <xf numFmtId="164" fontId="35" fillId="20" borderId="1" xfId="0" applyNumberFormat="1" applyFont="1" applyFill="1" applyBorder="1" applyAlignment="1">
      <alignment horizontal="center" vertical="center"/>
    </xf>
    <xf numFmtId="164" fontId="42" fillId="20" borderId="1" xfId="0" applyNumberFormat="1" applyFont="1" applyFill="1" applyBorder="1" applyAlignment="1">
      <alignment horizontal="center" vertical="center"/>
    </xf>
    <xf numFmtId="164" fontId="37" fillId="20" borderId="1" xfId="0" applyNumberFormat="1" applyFont="1" applyFill="1" applyBorder="1" applyAlignment="1">
      <alignment horizontal="center" vertical="center"/>
    </xf>
    <xf numFmtId="164" fontId="35" fillId="20" borderId="48" xfId="0" applyNumberFormat="1" applyFont="1" applyFill="1" applyBorder="1" applyAlignment="1">
      <alignment horizontal="center" vertical="center"/>
    </xf>
    <xf numFmtId="164" fontId="35" fillId="20" borderId="48" xfId="0" applyNumberFormat="1" applyFont="1" applyFill="1" applyBorder="1" applyAlignment="1">
      <alignment horizontal="center" vertical="center" wrapText="1"/>
    </xf>
    <xf numFmtId="164" fontId="37" fillId="20" borderId="35" xfId="0" applyNumberFormat="1" applyFont="1" applyFill="1" applyBorder="1" applyAlignment="1">
      <alignment horizontal="center" vertical="center" wrapText="1"/>
    </xf>
    <xf numFmtId="164" fontId="43" fillId="20" borderId="21" xfId="0" applyNumberFormat="1" applyFont="1" applyFill="1" applyBorder="1" applyAlignment="1">
      <alignment horizontal="center" vertical="center" wrapText="1"/>
    </xf>
    <xf numFmtId="164" fontId="11" fillId="20" borderId="21" xfId="0" applyNumberFormat="1" applyFont="1" applyFill="1" applyBorder="1" applyAlignment="1">
      <alignment horizontal="center" vertical="center" wrapText="1"/>
    </xf>
    <xf numFmtId="164" fontId="35" fillId="20" borderId="3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35" fillId="0" borderId="1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35" fillId="0" borderId="47" xfId="0" applyNumberFormat="1" applyFont="1" applyFill="1" applyBorder="1" applyAlignment="1">
      <alignment horizontal="center" wrapText="1"/>
    </xf>
    <xf numFmtId="164" fontId="11" fillId="0" borderId="21" xfId="0" applyNumberFormat="1" applyFont="1" applyFill="1" applyBorder="1" applyAlignment="1">
      <alignment horizontal="center" wrapText="1"/>
    </xf>
    <xf numFmtId="164" fontId="37" fillId="0" borderId="35" xfId="0" applyNumberFormat="1" applyFont="1" applyFill="1" applyBorder="1" applyAlignment="1">
      <alignment horizontal="center"/>
    </xf>
    <xf numFmtId="164" fontId="37" fillId="0" borderId="47" xfId="0" applyNumberFormat="1" applyFont="1" applyFill="1" applyBorder="1" applyAlignment="1">
      <alignment horizontal="center"/>
    </xf>
    <xf numFmtId="164" fontId="37" fillId="0" borderId="48" xfId="0" applyNumberFormat="1" applyFont="1" applyFill="1" applyBorder="1" applyAlignment="1">
      <alignment horizontal="center"/>
    </xf>
    <xf numFmtId="164" fontId="35" fillId="0" borderId="48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35" fillId="4" borderId="2" xfId="0" applyNumberFormat="1" applyFont="1" applyFill="1" applyBorder="1" applyAlignment="1">
      <alignment horizontal="center" vertical="center"/>
    </xf>
    <xf numFmtId="164" fontId="35" fillId="4" borderId="35" xfId="0" applyNumberFormat="1" applyFont="1" applyFill="1" applyBorder="1" applyAlignment="1">
      <alignment horizontal="center" vertical="center"/>
    </xf>
    <xf numFmtId="164" fontId="37" fillId="4" borderId="35" xfId="0" applyNumberFormat="1" applyFont="1" applyFill="1" applyBorder="1" applyAlignment="1">
      <alignment horizontal="center" vertical="center"/>
    </xf>
    <xf numFmtId="164" fontId="35" fillId="4" borderId="47" xfId="0" applyNumberFormat="1" applyFont="1" applyFill="1" applyBorder="1" applyAlignment="1">
      <alignment horizontal="center" vertical="center" wrapText="1"/>
    </xf>
    <xf numFmtId="164" fontId="35" fillId="4" borderId="48" xfId="0" applyNumberFormat="1" applyFont="1" applyFill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 wrapText="1"/>
    </xf>
    <xf numFmtId="164" fontId="11" fillId="4" borderId="21" xfId="0" applyNumberFormat="1" applyFont="1" applyFill="1" applyBorder="1" applyAlignment="1">
      <alignment horizontal="center" vertical="center" wrapText="1"/>
    </xf>
    <xf numFmtId="0" fontId="11" fillId="23" borderId="8" xfId="0" applyFont="1" applyFill="1" applyBorder="1"/>
    <xf numFmtId="164" fontId="11" fillId="23" borderId="1" xfId="0" applyNumberFormat="1" applyFont="1" applyFill="1" applyBorder="1" applyAlignment="1">
      <alignment horizontal="center" vertical="center"/>
    </xf>
    <xf numFmtId="164" fontId="11" fillId="23" borderId="1" xfId="0" applyNumberFormat="1" applyFont="1" applyFill="1" applyBorder="1" applyAlignment="1">
      <alignment horizontal="center" vertical="center" wrapText="1"/>
    </xf>
    <xf numFmtId="164" fontId="35" fillId="23" borderId="2" xfId="0" applyNumberFormat="1" applyFont="1" applyFill="1" applyBorder="1" applyAlignment="1">
      <alignment horizontal="center" vertical="center"/>
    </xf>
    <xf numFmtId="164" fontId="35" fillId="23" borderId="47" xfId="0" applyNumberFormat="1" applyFont="1" applyFill="1" applyBorder="1" applyAlignment="1">
      <alignment horizontal="center" vertical="center"/>
    </xf>
    <xf numFmtId="164" fontId="11" fillId="23" borderId="35" xfId="0" applyNumberFormat="1" applyFont="1" applyFill="1" applyBorder="1" applyAlignment="1">
      <alignment horizontal="center" vertical="center"/>
    </xf>
    <xf numFmtId="164" fontId="11" fillId="23" borderId="47" xfId="0" applyNumberFormat="1" applyFont="1" applyFill="1" applyBorder="1" applyAlignment="1">
      <alignment horizontal="center" vertical="center"/>
    </xf>
    <xf numFmtId="164" fontId="37" fillId="23" borderId="35" xfId="0" applyNumberFormat="1" applyFont="1" applyFill="1" applyBorder="1" applyAlignment="1">
      <alignment horizontal="center" vertical="center"/>
    </xf>
    <xf numFmtId="164" fontId="11" fillId="23" borderId="48" xfId="0" applyNumberFormat="1" applyFont="1" applyFill="1" applyBorder="1" applyAlignment="1">
      <alignment horizontal="center" vertical="center"/>
    </xf>
    <xf numFmtId="0" fontId="11" fillId="0" borderId="8" xfId="0" applyFont="1" applyFill="1" applyBorder="1"/>
    <xf numFmtId="164" fontId="11" fillId="19" borderId="47" xfId="0" applyNumberFormat="1" applyFont="1" applyFill="1" applyBorder="1" applyAlignment="1">
      <alignment horizontal="center" vertical="center" wrapText="1"/>
    </xf>
    <xf numFmtId="164" fontId="35" fillId="19" borderId="48" xfId="0" applyNumberFormat="1" applyFont="1" applyFill="1" applyBorder="1" applyAlignment="1">
      <alignment horizontal="center" vertical="center" wrapText="1"/>
    </xf>
    <xf numFmtId="164" fontId="35" fillId="19" borderId="47" xfId="0" applyNumberFormat="1" applyFont="1" applyFill="1" applyBorder="1" applyAlignment="1">
      <alignment horizontal="center" vertical="center" wrapText="1"/>
    </xf>
    <xf numFmtId="164" fontId="35" fillId="19" borderId="35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164" fontId="37" fillId="20" borderId="35" xfId="0" applyNumberFormat="1" applyFont="1" applyFill="1" applyBorder="1" applyAlignment="1">
      <alignment horizontal="center" vertical="center"/>
    </xf>
    <xf numFmtId="164" fontId="37" fillId="20" borderId="47" xfId="0" applyNumberFormat="1" applyFont="1" applyFill="1" applyBorder="1" applyAlignment="1">
      <alignment horizontal="center" vertical="center"/>
    </xf>
    <xf numFmtId="164" fontId="37" fillId="20" borderId="48" xfId="0" applyNumberFormat="1" applyFont="1" applyFill="1" applyBorder="1" applyAlignment="1">
      <alignment horizontal="center" vertical="center"/>
    </xf>
    <xf numFmtId="164" fontId="37" fillId="20" borderId="21" xfId="0" applyNumberFormat="1" applyFont="1" applyFill="1" applyBorder="1" applyAlignment="1">
      <alignment horizontal="center" vertical="center"/>
    </xf>
    <xf numFmtId="164" fontId="35" fillId="20" borderId="21" xfId="0" applyNumberFormat="1" applyFont="1" applyFill="1" applyBorder="1" applyAlignment="1">
      <alignment horizontal="center" vertical="center"/>
    </xf>
    <xf numFmtId="164" fontId="37" fillId="25" borderId="47" xfId="0" applyNumberFormat="1" applyFont="1" applyFill="1" applyBorder="1" applyAlignment="1">
      <alignment horizontal="center" vertical="center"/>
    </xf>
    <xf numFmtId="164" fontId="11" fillId="25" borderId="21" xfId="0" applyNumberFormat="1" applyFont="1" applyFill="1" applyBorder="1" applyAlignment="1">
      <alignment horizontal="center" vertical="center"/>
    </xf>
    <xf numFmtId="164" fontId="11" fillId="25" borderId="35" xfId="0" applyNumberFormat="1" applyFont="1" applyFill="1" applyBorder="1" applyAlignment="1">
      <alignment horizontal="center" vertical="center" wrapText="1"/>
    </xf>
    <xf numFmtId="164" fontId="11" fillId="25" borderId="21" xfId="0" applyNumberFormat="1" applyFont="1" applyFill="1" applyBorder="1" applyAlignment="1">
      <alignment horizontal="center" vertical="center" wrapText="1"/>
    </xf>
    <xf numFmtId="164" fontId="35" fillId="25" borderId="21" xfId="0" applyNumberFormat="1" applyFont="1" applyFill="1" applyBorder="1" applyAlignment="1">
      <alignment horizontal="center" vertical="center"/>
    </xf>
    <xf numFmtId="164" fontId="37" fillId="25" borderId="2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35" fillId="0" borderId="47" xfId="0" applyNumberFormat="1" applyFont="1" applyBorder="1" applyAlignment="1">
      <alignment horizontal="center" vertical="center"/>
    </xf>
    <xf numFmtId="164" fontId="37" fillId="0" borderId="35" xfId="0" applyNumberFormat="1" applyFont="1" applyBorder="1" applyAlignment="1">
      <alignment horizontal="center" vertical="center"/>
    </xf>
    <xf numFmtId="164" fontId="35" fillId="0" borderId="47" xfId="0" applyNumberFormat="1" applyFont="1" applyBorder="1" applyAlignment="1">
      <alignment horizontal="center" vertical="center" wrapText="1"/>
    </xf>
    <xf numFmtId="164" fontId="11" fillId="0" borderId="62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0" fontId="11" fillId="33" borderId="12" xfId="0" applyFont="1" applyFill="1" applyBorder="1"/>
    <xf numFmtId="164" fontId="11" fillId="33" borderId="13" xfId="0" applyNumberFormat="1" applyFont="1" applyFill="1" applyBorder="1" applyAlignment="1">
      <alignment horizontal="center" vertical="center"/>
    </xf>
    <xf numFmtId="164" fontId="11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11" fillId="33" borderId="22" xfId="0" applyNumberFormat="1" applyFont="1" applyFill="1" applyBorder="1" applyAlignment="1">
      <alignment horizontal="center"/>
    </xf>
    <xf numFmtId="164" fontId="11" fillId="33" borderId="59" xfId="0" applyNumberFormat="1" applyFont="1" applyFill="1" applyBorder="1" applyAlignment="1">
      <alignment horizontal="center"/>
    </xf>
    <xf numFmtId="164" fontId="11" fillId="33" borderId="61" xfId="0" applyNumberFormat="1" applyFont="1" applyFill="1" applyBorder="1" applyAlignment="1">
      <alignment horizontal="center"/>
    </xf>
    <xf numFmtId="164" fontId="11" fillId="33" borderId="59" xfId="0" applyNumberFormat="1" applyFont="1" applyFill="1" applyBorder="1" applyAlignment="1">
      <alignment horizontal="center" wrapText="1"/>
    </xf>
    <xf numFmtId="164" fontId="11" fillId="33" borderId="61" xfId="0" applyNumberFormat="1" applyFont="1" applyFill="1" applyBorder="1" applyAlignment="1">
      <alignment horizontal="center" wrapText="1"/>
    </xf>
    <xf numFmtId="164" fontId="11" fillId="33" borderId="62" xfId="0" applyNumberFormat="1" applyFont="1" applyFill="1" applyBorder="1" applyAlignment="1">
      <alignment horizontal="center" wrapText="1"/>
    </xf>
    <xf numFmtId="164" fontId="11" fillId="33" borderId="48" xfId="0" applyNumberFormat="1" applyFont="1" applyFill="1" applyBorder="1" applyAlignment="1">
      <alignment horizontal="center" wrapText="1"/>
    </xf>
    <xf numFmtId="164" fontId="11" fillId="33" borderId="47" xfId="0" applyNumberFormat="1" applyFont="1" applyFill="1" applyBorder="1" applyAlignment="1">
      <alignment horizontal="center" wrapText="1"/>
    </xf>
    <xf numFmtId="164" fontId="35" fillId="33" borderId="47" xfId="0" applyNumberFormat="1" applyFont="1" applyFill="1" applyBorder="1" applyAlignment="1">
      <alignment horizontal="center" wrapText="1"/>
    </xf>
    <xf numFmtId="0" fontId="0" fillId="4" borderId="57" xfId="0" applyFill="1" applyBorder="1"/>
    <xf numFmtId="164" fontId="11" fillId="0" borderId="4" xfId="0" applyNumberFormat="1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 wrapText="1"/>
    </xf>
    <xf numFmtId="164" fontId="11" fillId="0" borderId="57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center"/>
    </xf>
    <xf numFmtId="164" fontId="11" fillId="0" borderId="57" xfId="0" applyNumberFormat="1" applyFont="1" applyBorder="1" applyAlignment="1">
      <alignment horizontal="center"/>
    </xf>
    <xf numFmtId="166" fontId="0" fillId="0" borderId="4" xfId="0" applyNumberFormat="1" applyFill="1" applyBorder="1" applyAlignment="1">
      <alignment horizontal="center" wrapText="1"/>
    </xf>
    <xf numFmtId="164" fontId="0" fillId="0" borderId="58" xfId="0" applyNumberFormat="1" applyFill="1" applyBorder="1" applyAlignment="1">
      <alignment horizontal="center" wrapText="1"/>
    </xf>
    <xf numFmtId="164" fontId="11" fillId="0" borderId="58" xfId="0" applyNumberFormat="1" applyFont="1" applyBorder="1" applyAlignment="1">
      <alignment horizontal="center"/>
    </xf>
    <xf numFmtId="164" fontId="11" fillId="0" borderId="58" xfId="0" applyNumberFormat="1" applyFont="1" applyBorder="1" applyAlignment="1">
      <alignment horizontal="center" wrapText="1"/>
    </xf>
    <xf numFmtId="0" fontId="0" fillId="0" borderId="5" xfId="0" applyFill="1" applyBorder="1"/>
    <xf numFmtId="0" fontId="11" fillId="0" borderId="5" xfId="0" applyFont="1" applyFill="1" applyBorder="1" applyAlignment="1">
      <alignment wrapText="1"/>
    </xf>
    <xf numFmtId="0" fontId="0" fillId="0" borderId="62" xfId="0" applyFill="1" applyBorder="1"/>
    <xf numFmtId="0" fontId="0" fillId="0" borderId="62" xfId="0" applyFill="1" applyBorder="1" applyAlignment="1">
      <alignment wrapText="1"/>
    </xf>
    <xf numFmtId="0" fontId="0" fillId="0" borderId="59" xfId="0" applyFill="1" applyBorder="1"/>
    <xf numFmtId="0" fontId="0" fillId="0" borderId="59" xfId="0" applyFill="1" applyBorder="1" applyAlignment="1">
      <alignment wrapText="1"/>
    </xf>
    <xf numFmtId="0" fontId="12" fillId="0" borderId="59" xfId="0" applyFont="1" applyFill="1" applyBorder="1" applyAlignment="1">
      <alignment wrapText="1"/>
    </xf>
    <xf numFmtId="0" fontId="0" fillId="0" borderId="6" xfId="0" applyFill="1" applyBorder="1"/>
    <xf numFmtId="0" fontId="12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0" fillId="0" borderId="0" xfId="0" applyFont="1" applyBorder="1" applyAlignment="1">
      <alignment textRotation="90" wrapText="1"/>
    </xf>
    <xf numFmtId="0" fontId="0" fillId="0" borderId="0" xfId="0" applyBorder="1" applyAlignment="1">
      <alignment wrapText="1"/>
    </xf>
    <xf numFmtId="0" fontId="0" fillId="4" borderId="0" xfId="0" applyFill="1" applyBorder="1"/>
    <xf numFmtId="164" fontId="37" fillId="0" borderId="0" xfId="0" applyNumberFormat="1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left" wrapText="1"/>
    </xf>
    <xf numFmtId="166" fontId="0" fillId="0" borderId="0" xfId="0" applyNumberFormat="1" applyFill="1" applyBorder="1" applyAlignment="1">
      <alignment horizontal="center"/>
    </xf>
    <xf numFmtId="0" fontId="0" fillId="19" borderId="64" xfId="0" applyFill="1" applyBorder="1"/>
    <xf numFmtId="164" fontId="11" fillId="19" borderId="11" xfId="0" applyNumberFormat="1" applyFont="1" applyFill="1" applyBorder="1" applyAlignment="1">
      <alignment horizontal="center" vertical="center"/>
    </xf>
    <xf numFmtId="164" fontId="11" fillId="19" borderId="36" xfId="0" applyNumberFormat="1" applyFont="1" applyFill="1" applyBorder="1" applyAlignment="1">
      <alignment horizontal="center" vertical="center"/>
    </xf>
    <xf numFmtId="164" fontId="11" fillId="19" borderId="38" xfId="0" applyNumberFormat="1" applyFont="1" applyFill="1" applyBorder="1" applyAlignment="1">
      <alignment horizontal="center" vertical="center"/>
    </xf>
    <xf numFmtId="164" fontId="11" fillId="19" borderId="37" xfId="0" applyNumberFormat="1" applyFont="1" applyFill="1" applyBorder="1" applyAlignment="1">
      <alignment horizontal="center"/>
    </xf>
    <xf numFmtId="164" fontId="11" fillId="19" borderId="11" xfId="0" applyNumberFormat="1" applyFont="1" applyFill="1" applyBorder="1" applyAlignment="1">
      <alignment horizontal="center"/>
    </xf>
    <xf numFmtId="164" fontId="11" fillId="19" borderId="38" xfId="0" applyNumberFormat="1" applyFont="1" applyFill="1" applyBorder="1" applyAlignment="1">
      <alignment horizontal="center"/>
    </xf>
    <xf numFmtId="0" fontId="11" fillId="20" borderId="65" xfId="0" applyFont="1" applyFill="1" applyBorder="1"/>
    <xf numFmtId="164" fontId="11" fillId="20" borderId="66" xfId="0" applyNumberFormat="1" applyFont="1" applyFill="1" applyBorder="1" applyAlignment="1">
      <alignment horizontal="center" vertical="center"/>
    </xf>
    <xf numFmtId="164" fontId="11" fillId="20" borderId="66" xfId="0" applyNumberFormat="1" applyFont="1" applyFill="1" applyBorder="1" applyAlignment="1">
      <alignment horizontal="center" vertical="center" wrapText="1"/>
    </xf>
    <xf numFmtId="164" fontId="11" fillId="20" borderId="66" xfId="0" applyNumberFormat="1" applyFont="1" applyFill="1" applyBorder="1" applyAlignment="1">
      <alignment horizontal="center"/>
    </xf>
    <xf numFmtId="164" fontId="11" fillId="20" borderId="67" xfId="0" applyNumberFormat="1" applyFont="1" applyFill="1" applyBorder="1" applyAlignment="1">
      <alignment horizontal="center"/>
    </xf>
    <xf numFmtId="164" fontId="11" fillId="20" borderId="38" xfId="0" applyNumberFormat="1" applyFont="1" applyFill="1" applyBorder="1" applyAlignment="1">
      <alignment horizontal="center" wrapText="1"/>
    </xf>
    <xf numFmtId="0" fontId="11" fillId="25" borderId="7" xfId="0" applyFont="1" applyFill="1" applyBorder="1"/>
    <xf numFmtId="0" fontId="11" fillId="25" borderId="5" xfId="0" applyFont="1" applyFill="1" applyBorder="1"/>
    <xf numFmtId="164" fontId="0" fillId="25" borderId="41" xfId="0" applyNumberFormat="1" applyFont="1" applyFill="1" applyBorder="1" applyAlignment="1">
      <alignment horizontal="center" vertical="center"/>
    </xf>
    <xf numFmtId="164" fontId="0" fillId="25" borderId="5" xfId="0" applyNumberFormat="1" applyFont="1" applyFill="1" applyBorder="1" applyAlignment="1">
      <alignment horizontal="center" vertical="center"/>
    </xf>
    <xf numFmtId="164" fontId="11" fillId="25" borderId="41" xfId="0" applyNumberFormat="1" applyFont="1" applyFill="1" applyBorder="1" applyAlignment="1">
      <alignment horizontal="center" vertical="center"/>
    </xf>
    <xf numFmtId="164" fontId="11" fillId="25" borderId="5" xfId="0" applyNumberFormat="1" applyFont="1" applyFill="1" applyBorder="1" applyAlignment="1">
      <alignment horizontal="center" vertical="center"/>
    </xf>
    <xf numFmtId="164" fontId="11" fillId="25" borderId="5" xfId="0" applyNumberFormat="1" applyFont="1" applyFill="1" applyBorder="1" applyAlignment="1">
      <alignment horizontal="center" vertical="center" wrapText="1"/>
    </xf>
    <xf numFmtId="164" fontId="11" fillId="25" borderId="7" xfId="0" applyNumberFormat="1" applyFont="1" applyFill="1" applyBorder="1" applyAlignment="1">
      <alignment horizontal="center" vertical="center"/>
    </xf>
    <xf numFmtId="164" fontId="11" fillId="25" borderId="41" xfId="0" applyNumberFormat="1" applyFont="1" applyFill="1" applyBorder="1" applyAlignment="1">
      <alignment horizontal="center" vertical="center" wrapText="1"/>
    </xf>
    <xf numFmtId="164" fontId="35" fillId="25" borderId="41" xfId="0" applyNumberFormat="1" applyFont="1" applyFill="1" applyBorder="1" applyAlignment="1">
      <alignment horizontal="center" vertical="center"/>
    </xf>
    <xf numFmtId="164" fontId="35" fillId="25" borderId="6" xfId="0" applyNumberFormat="1" applyFont="1" applyFill="1" applyBorder="1" applyAlignment="1">
      <alignment horizontal="center" vertical="center" wrapText="1"/>
    </xf>
    <xf numFmtId="164" fontId="11" fillId="25" borderId="6" xfId="0" applyNumberFormat="1" applyFont="1" applyFill="1" applyBorder="1" applyAlignment="1">
      <alignment horizontal="center" vertical="center"/>
    </xf>
    <xf numFmtId="164" fontId="35" fillId="25" borderId="41" xfId="0" applyNumberFormat="1" applyFont="1" applyFill="1" applyBorder="1" applyAlignment="1">
      <alignment horizontal="center" vertical="center" wrapText="1"/>
    </xf>
    <xf numFmtId="164" fontId="11" fillId="25" borderId="52" xfId="0" applyNumberFormat="1" applyFont="1" applyFill="1" applyBorder="1" applyAlignment="1">
      <alignment horizontal="center" vertical="center"/>
    </xf>
    <xf numFmtId="164" fontId="11" fillId="25" borderId="46" xfId="0" applyNumberFormat="1" applyFont="1" applyFill="1" applyBorder="1" applyAlignment="1">
      <alignment horizontal="center" vertical="center"/>
    </xf>
    <xf numFmtId="164" fontId="11" fillId="25" borderId="51" xfId="0" applyNumberFormat="1" applyFont="1" applyFill="1" applyBorder="1" applyAlignment="1">
      <alignment horizontal="center" vertical="center"/>
    </xf>
    <xf numFmtId="164" fontId="11" fillId="25" borderId="51" xfId="0" applyNumberFormat="1" applyFont="1" applyFill="1" applyBorder="1" applyAlignment="1">
      <alignment horizontal="center" vertical="center" wrapText="1"/>
    </xf>
    <xf numFmtId="164" fontId="11" fillId="25" borderId="46" xfId="0" applyNumberFormat="1" applyFont="1" applyFill="1" applyBorder="1" applyAlignment="1">
      <alignment horizontal="center" vertical="center" wrapText="1"/>
    </xf>
    <xf numFmtId="164" fontId="11" fillId="25" borderId="5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0" fillId="4" borderId="44" xfId="0" applyFill="1" applyBorder="1"/>
    <xf numFmtId="164" fontId="11" fillId="0" borderId="44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 wrapText="1"/>
    </xf>
    <xf numFmtId="0" fontId="11" fillId="0" borderId="33" xfId="0" applyFont="1" applyFill="1" applyBorder="1"/>
    <xf numFmtId="0" fontId="11" fillId="0" borderId="20" xfId="0" applyFont="1" applyFill="1" applyBorder="1"/>
    <xf numFmtId="0" fontId="0" fillId="0" borderId="20" xfId="0" applyFill="1" applyBorder="1" applyAlignment="1">
      <alignment wrapText="1"/>
    </xf>
    <xf numFmtId="0" fontId="0" fillId="0" borderId="34" xfId="0" applyFill="1" applyBorder="1"/>
    <xf numFmtId="0" fontId="0" fillId="0" borderId="45" xfId="0" applyFill="1" applyBorder="1"/>
    <xf numFmtId="0" fontId="0" fillId="0" borderId="42" xfId="0" applyFill="1" applyBorder="1"/>
    <xf numFmtId="0" fontId="0" fillId="0" borderId="33" xfId="0" applyFill="1" applyBorder="1"/>
    <xf numFmtId="164" fontId="0" fillId="0" borderId="42" xfId="0" applyNumberFormat="1" applyFill="1" applyBorder="1" applyAlignment="1">
      <alignment wrapText="1"/>
    </xf>
    <xf numFmtId="0" fontId="12" fillId="0" borderId="42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4" borderId="35" xfId="0" applyFont="1" applyFill="1" applyBorder="1"/>
    <xf numFmtId="0" fontId="13" fillId="4" borderId="35" xfId="0" applyFont="1" applyFill="1" applyBorder="1"/>
    <xf numFmtId="164" fontId="42" fillId="0" borderId="53" xfId="0" applyNumberFormat="1" applyFont="1" applyFill="1" applyBorder="1" applyAlignment="1">
      <alignment horizontal="center" vertical="center" wrapText="1"/>
    </xf>
    <xf numFmtId="164" fontId="35" fillId="0" borderId="49" xfId="0" quotePrefix="1" applyNumberFormat="1" applyFont="1" applyFill="1" applyBorder="1" applyAlignment="1">
      <alignment horizontal="center" vertical="center" wrapText="1"/>
    </xf>
    <xf numFmtId="164" fontId="11" fillId="0" borderId="49" xfId="0" applyNumberFormat="1" applyFont="1" applyFill="1" applyBorder="1" applyAlignment="1">
      <alignment horizontal="center" vertical="center" wrapText="1"/>
    </xf>
    <xf numFmtId="164" fontId="11" fillId="0" borderId="53" xfId="0" applyNumberFormat="1" applyFont="1" applyFill="1" applyBorder="1" applyAlignment="1">
      <alignment horizontal="center" vertical="center" wrapText="1"/>
    </xf>
    <xf numFmtId="164" fontId="42" fillId="0" borderId="3" xfId="0" applyNumberFormat="1" applyFont="1" applyFill="1" applyBorder="1" applyAlignment="1">
      <alignment horizontal="center" vertical="center" wrapText="1"/>
    </xf>
    <xf numFmtId="164" fontId="35" fillId="0" borderId="0" xfId="0" quotePrefix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35" fillId="0" borderId="35" xfId="0" applyNumberFormat="1" applyFont="1" applyFill="1" applyBorder="1" applyAlignment="1">
      <alignment horizontal="center" wrapText="1"/>
    </xf>
    <xf numFmtId="164" fontId="35" fillId="0" borderId="21" xfId="0" applyNumberFormat="1" applyFont="1" applyFill="1" applyBorder="1" applyAlignment="1">
      <alignment horizontal="center" wrapText="1"/>
    </xf>
    <xf numFmtId="0" fontId="37" fillId="22" borderId="35" xfId="0" applyFont="1" applyFill="1" applyBorder="1"/>
    <xf numFmtId="164" fontId="11" fillId="22" borderId="35" xfId="0" applyNumberFormat="1" applyFont="1" applyFill="1" applyBorder="1" applyAlignment="1">
      <alignment horizontal="center" wrapText="1"/>
    </xf>
    <xf numFmtId="164" fontId="11" fillId="22" borderId="21" xfId="0" applyNumberFormat="1" applyFont="1" applyFill="1" applyBorder="1" applyAlignment="1">
      <alignment horizontal="center" wrapText="1"/>
    </xf>
    <xf numFmtId="0" fontId="13" fillId="20" borderId="35" xfId="0" applyFont="1" applyFill="1" applyBorder="1"/>
    <xf numFmtId="164" fontId="11" fillId="20" borderId="42" xfId="0" applyNumberFormat="1" applyFont="1" applyFill="1" applyBorder="1" applyAlignment="1">
      <alignment horizontal="center" vertical="center" wrapText="1"/>
    </xf>
    <xf numFmtId="164" fontId="11" fillId="20" borderId="44" xfId="0" applyNumberFormat="1" applyFont="1" applyFill="1" applyBorder="1" applyAlignment="1">
      <alignment horizontal="center" vertical="center" wrapText="1"/>
    </xf>
    <xf numFmtId="164" fontId="42" fillId="20" borderId="42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/>
    <xf numFmtId="164" fontId="42" fillId="0" borderId="47" xfId="0" applyNumberFormat="1" applyFont="1" applyFill="1" applyBorder="1" applyAlignment="1">
      <alignment horizontal="center" vertical="center" wrapText="1"/>
    </xf>
    <xf numFmtId="164" fontId="42" fillId="20" borderId="47" xfId="0" applyNumberFormat="1" applyFont="1" applyFill="1" applyBorder="1" applyAlignment="1">
      <alignment horizontal="center" vertical="center" wrapText="1"/>
    </xf>
    <xf numFmtId="0" fontId="11" fillId="29" borderId="35" xfId="0" applyFont="1" applyFill="1" applyBorder="1"/>
    <xf numFmtId="0" fontId="11" fillId="24" borderId="35" xfId="0" applyFont="1" applyFill="1" applyBorder="1"/>
    <xf numFmtId="164" fontId="35" fillId="24" borderId="35" xfId="0" applyNumberFormat="1" applyFont="1" applyFill="1" applyBorder="1" applyAlignment="1">
      <alignment horizontal="center" vertical="center" wrapText="1"/>
    </xf>
    <xf numFmtId="164" fontId="35" fillId="24" borderId="21" xfId="0" applyNumberFormat="1" applyFont="1" applyFill="1" applyBorder="1" applyAlignment="1">
      <alignment horizontal="center" vertical="center" wrapText="1"/>
    </xf>
    <xf numFmtId="0" fontId="11" fillId="23" borderId="35" xfId="0" applyFont="1" applyFill="1" applyBorder="1"/>
    <xf numFmtId="164" fontId="11" fillId="23" borderId="35" xfId="0" quotePrefix="1" applyNumberFormat="1" applyFont="1" applyFill="1" applyBorder="1" applyAlignment="1">
      <alignment horizontal="center" vertical="center" wrapText="1"/>
    </xf>
    <xf numFmtId="164" fontId="35" fillId="23" borderId="35" xfId="0" applyNumberFormat="1" applyFont="1" applyFill="1" applyBorder="1" applyAlignment="1">
      <alignment horizontal="center" vertical="center" wrapText="1"/>
    </xf>
    <xf numFmtId="0" fontId="0" fillId="0" borderId="24" xfId="0" applyFill="1" applyBorder="1"/>
    <xf numFmtId="164" fontId="11" fillId="0" borderId="41" xfId="0" applyNumberFormat="1" applyFont="1" applyFill="1" applyBorder="1" applyAlignment="1">
      <alignment horizontal="center" vertical="center" wrapText="1"/>
    </xf>
    <xf numFmtId="0" fontId="0" fillId="0" borderId="28" xfId="0" applyFill="1" applyBorder="1"/>
    <xf numFmtId="164" fontId="37" fillId="0" borderId="3" xfId="0" applyNumberFormat="1" applyFont="1" applyFill="1" applyBorder="1" applyAlignment="1">
      <alignment horizontal="center" vertical="center" wrapText="1"/>
    </xf>
    <xf numFmtId="164" fontId="37" fillId="0" borderId="40" xfId="0" applyNumberFormat="1" applyFont="1" applyFill="1" applyBorder="1" applyAlignment="1">
      <alignment horizontal="center" vertical="center"/>
    </xf>
    <xf numFmtId="0" fontId="0" fillId="34" borderId="7" xfId="0" applyFill="1" applyBorder="1"/>
    <xf numFmtId="164" fontId="11" fillId="34" borderId="41" xfId="0" applyNumberFormat="1" applyFont="1" applyFill="1" applyBorder="1" applyAlignment="1">
      <alignment horizontal="center" vertical="center"/>
    </xf>
    <xf numFmtId="164" fontId="11" fillId="34" borderId="5" xfId="0" applyNumberFormat="1" applyFont="1" applyFill="1" applyBorder="1" applyAlignment="1">
      <alignment horizontal="center" vertical="center"/>
    </xf>
    <xf numFmtId="164" fontId="11" fillId="34" borderId="5" xfId="0" applyNumberFormat="1" applyFont="1" applyFill="1" applyBorder="1" applyAlignment="1">
      <alignment horizontal="center" vertical="center" wrapText="1"/>
    </xf>
    <xf numFmtId="164" fontId="11" fillId="34" borderId="7" xfId="0" applyNumberFormat="1" applyFont="1" applyFill="1" applyBorder="1" applyAlignment="1">
      <alignment horizontal="center" vertical="center"/>
    </xf>
    <xf numFmtId="164" fontId="35" fillId="34" borderId="5" xfId="0" applyNumberFormat="1" applyFont="1" applyFill="1" applyBorder="1" applyAlignment="1">
      <alignment horizontal="center" vertical="center"/>
    </xf>
    <xf numFmtId="164" fontId="35" fillId="34" borderId="41" xfId="0" applyNumberFormat="1" applyFont="1" applyFill="1" applyBorder="1" applyAlignment="1">
      <alignment horizontal="center" vertical="center"/>
    </xf>
    <xf numFmtId="164" fontId="11" fillId="34" borderId="41" xfId="0" applyNumberFormat="1" applyFont="1" applyFill="1" applyBorder="1" applyAlignment="1">
      <alignment horizontal="center" vertical="center" wrapText="1"/>
    </xf>
    <xf numFmtId="164" fontId="37" fillId="34" borderId="7" xfId="0" applyNumberFormat="1" applyFont="1" applyFill="1" applyBorder="1" applyAlignment="1">
      <alignment horizontal="center" vertical="center"/>
    </xf>
    <xf numFmtId="164" fontId="11" fillId="34" borderId="7" xfId="0" applyNumberFormat="1" applyFont="1" applyFill="1" applyBorder="1" applyAlignment="1">
      <alignment horizontal="center" vertical="center" wrapText="1"/>
    </xf>
    <xf numFmtId="164" fontId="11" fillId="34" borderId="48" xfId="0" applyNumberFormat="1" applyFont="1" applyFill="1" applyBorder="1" applyAlignment="1">
      <alignment horizontal="center" vertical="center"/>
    </xf>
    <xf numFmtId="164" fontId="11" fillId="34" borderId="47" xfId="0" applyNumberFormat="1" applyFont="1" applyFill="1" applyBorder="1" applyAlignment="1">
      <alignment horizontal="center" vertical="center"/>
    </xf>
    <xf numFmtId="164" fontId="11" fillId="34" borderId="35" xfId="0" applyNumberFormat="1" applyFont="1" applyFill="1" applyBorder="1" applyAlignment="1">
      <alignment horizontal="center" vertical="center"/>
    </xf>
    <xf numFmtId="164" fontId="11" fillId="34" borderId="35" xfId="0" applyNumberFormat="1" applyFont="1" applyFill="1" applyBorder="1" applyAlignment="1">
      <alignment horizontal="center" vertical="center" wrapText="1"/>
    </xf>
    <xf numFmtId="164" fontId="11" fillId="34" borderId="47" xfId="0" applyNumberFormat="1" applyFont="1" applyFill="1" applyBorder="1" applyAlignment="1">
      <alignment horizontal="center" vertical="center" wrapText="1"/>
    </xf>
    <xf numFmtId="164" fontId="11" fillId="34" borderId="21" xfId="0" applyNumberFormat="1" applyFont="1" applyFill="1" applyBorder="1" applyAlignment="1">
      <alignment horizontal="center" vertical="center"/>
    </xf>
    <xf numFmtId="164" fontId="0" fillId="9" borderId="7" xfId="0" applyNumberFormat="1" applyFill="1" applyBorder="1"/>
    <xf numFmtId="0" fontId="0" fillId="9" borderId="5" xfId="0" applyFill="1" applyBorder="1"/>
    <xf numFmtId="164" fontId="11" fillId="9" borderId="41" xfId="0" applyNumberFormat="1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 wrapText="1"/>
    </xf>
    <xf numFmtId="164" fontId="11" fillId="9" borderId="7" xfId="0" applyNumberFormat="1" applyFont="1" applyFill="1" applyBorder="1" applyAlignment="1">
      <alignment horizontal="center" vertical="center"/>
    </xf>
    <xf numFmtId="164" fontId="35" fillId="9" borderId="5" xfId="0" applyNumberFormat="1" applyFont="1" applyFill="1" applyBorder="1" applyAlignment="1">
      <alignment horizontal="center" vertical="center"/>
    </xf>
    <xf numFmtId="164" fontId="35" fillId="9" borderId="41" xfId="0" applyNumberFormat="1" applyFont="1" applyFill="1" applyBorder="1" applyAlignment="1">
      <alignment horizontal="center" vertical="center"/>
    </xf>
    <xf numFmtId="164" fontId="11" fillId="9" borderId="41" xfId="0" applyNumberFormat="1" applyFont="1" applyFill="1" applyBorder="1" applyAlignment="1">
      <alignment horizontal="center" vertical="center" wrapText="1"/>
    </xf>
    <xf numFmtId="164" fontId="11" fillId="9" borderId="6" xfId="0" applyNumberFormat="1" applyFont="1" applyFill="1" applyBorder="1" applyAlignment="1">
      <alignment horizontal="center" vertical="center" wrapText="1"/>
    </xf>
    <xf numFmtId="164" fontId="37" fillId="9" borderId="7" xfId="0" applyNumberFormat="1" applyFont="1" applyFill="1" applyBorder="1" applyAlignment="1">
      <alignment horizontal="center" vertical="center"/>
    </xf>
    <xf numFmtId="164" fontId="11" fillId="9" borderId="7" xfId="0" applyNumberFormat="1" applyFont="1" applyFill="1" applyBorder="1" applyAlignment="1">
      <alignment horizontal="center" vertical="center" wrapText="1"/>
    </xf>
    <xf numFmtId="164" fontId="11" fillId="9" borderId="48" xfId="0" applyNumberFormat="1" applyFont="1" applyFill="1" applyBorder="1" applyAlignment="1">
      <alignment horizontal="center" vertical="center"/>
    </xf>
    <xf numFmtId="164" fontId="11" fillId="9" borderId="47" xfId="0" applyNumberFormat="1" applyFont="1" applyFill="1" applyBorder="1" applyAlignment="1">
      <alignment horizontal="center" vertical="center"/>
    </xf>
    <xf numFmtId="164" fontId="11" fillId="9" borderId="35" xfId="0" applyNumberFormat="1" applyFont="1" applyFill="1" applyBorder="1" applyAlignment="1">
      <alignment horizontal="center" vertical="center"/>
    </xf>
    <xf numFmtId="164" fontId="11" fillId="9" borderId="35" xfId="0" applyNumberFormat="1" applyFont="1" applyFill="1" applyBorder="1" applyAlignment="1">
      <alignment horizontal="center" vertical="center" wrapText="1"/>
    </xf>
    <xf numFmtId="164" fontId="11" fillId="9" borderId="47" xfId="0" applyNumberFormat="1" applyFont="1" applyFill="1" applyBorder="1" applyAlignment="1">
      <alignment horizontal="center" vertical="center" wrapText="1"/>
    </xf>
    <xf numFmtId="164" fontId="11" fillId="9" borderId="21" xfId="0" applyNumberFormat="1" applyFont="1" applyFill="1" applyBorder="1" applyAlignment="1">
      <alignment horizontal="center" vertical="center"/>
    </xf>
    <xf numFmtId="164" fontId="11" fillId="0" borderId="44" xfId="0" quotePrefix="1" applyNumberFormat="1" applyFont="1" applyFill="1" applyBorder="1" applyAlignment="1">
      <alignment horizontal="center" vertical="center" wrapText="1"/>
    </xf>
    <xf numFmtId="164" fontId="11" fillId="0" borderId="45" xfId="0" applyNumberFormat="1" applyFont="1" applyFill="1" applyBorder="1" applyAlignment="1">
      <alignment horizontal="center" vertical="center" wrapText="1"/>
    </xf>
    <xf numFmtId="164" fontId="35" fillId="0" borderId="42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35" fillId="0" borderId="45" xfId="0" applyNumberFormat="1" applyFont="1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1" fillId="19" borderId="35" xfId="0" applyNumberFormat="1" applyFont="1" applyFill="1" applyBorder="1" applyAlignment="1">
      <alignment horizontal="center" vertical="center" wrapText="1"/>
    </xf>
    <xf numFmtId="0" fontId="11" fillId="4" borderId="35" xfId="0" applyFont="1" applyFill="1" applyBorder="1"/>
    <xf numFmtId="164" fontId="42" fillId="0" borderId="35" xfId="0" applyNumberFormat="1" applyFont="1" applyFill="1" applyBorder="1" applyAlignment="1">
      <alignment horizontal="center" vertical="center" wrapText="1"/>
    </xf>
    <xf numFmtId="164" fontId="37" fillId="23" borderId="21" xfId="0" applyNumberFormat="1" applyFont="1" applyFill="1" applyBorder="1" applyAlignment="1">
      <alignment horizontal="center" vertical="center" wrapText="1"/>
    </xf>
    <xf numFmtId="0" fontId="11" fillId="22" borderId="49" xfId="0" applyFont="1" applyFill="1" applyBorder="1"/>
    <xf numFmtId="164" fontId="11" fillId="22" borderId="53" xfId="0" applyNumberFormat="1" applyFont="1" applyFill="1" applyBorder="1" applyAlignment="1">
      <alignment horizontal="center" vertical="center" wrapText="1"/>
    </xf>
    <xf numFmtId="164" fontId="11" fillId="22" borderId="49" xfId="0" applyNumberFormat="1" applyFont="1" applyFill="1" applyBorder="1" applyAlignment="1">
      <alignment horizontal="center" vertical="center" wrapText="1"/>
    </xf>
    <xf numFmtId="164" fontId="35" fillId="22" borderId="53" xfId="0" applyNumberFormat="1" applyFont="1" applyFill="1" applyBorder="1" applyAlignment="1">
      <alignment horizontal="center" vertical="center" wrapText="1"/>
    </xf>
    <xf numFmtId="164" fontId="11" fillId="22" borderId="54" xfId="0" applyNumberFormat="1" applyFont="1" applyFill="1" applyBorder="1" applyAlignment="1">
      <alignment horizontal="center" vertical="center" wrapText="1"/>
    </xf>
    <xf numFmtId="164" fontId="35" fillId="22" borderId="55" xfId="0" applyNumberFormat="1" applyFont="1" applyFill="1" applyBorder="1" applyAlignment="1">
      <alignment horizontal="center" vertical="center" wrapText="1"/>
    </xf>
    <xf numFmtId="164" fontId="37" fillId="22" borderId="53" xfId="0" applyNumberFormat="1" applyFont="1" applyFill="1" applyBorder="1" applyAlignment="1">
      <alignment horizontal="center" vertical="center" wrapText="1"/>
    </xf>
    <xf numFmtId="164" fontId="13" fillId="22" borderId="1" xfId="0" applyNumberFormat="1" applyFont="1" applyFill="1" applyBorder="1" applyAlignment="1">
      <alignment horizontal="center"/>
    </xf>
    <xf numFmtId="164" fontId="35" fillId="22" borderId="48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center" vertical="center" wrapText="1"/>
    </xf>
    <xf numFmtId="164" fontId="10" fillId="3" borderId="49" xfId="0" applyNumberFormat="1" applyFont="1" applyFill="1" applyBorder="1" applyAlignment="1">
      <alignment horizontal="center" vertical="center" wrapText="1"/>
    </xf>
    <xf numFmtId="164" fontId="10" fillId="3" borderId="55" xfId="0" applyNumberFormat="1" applyFont="1" applyFill="1" applyBorder="1" applyAlignment="1">
      <alignment horizontal="center" vertical="center" wrapText="1"/>
    </xf>
    <xf numFmtId="164" fontId="10" fillId="3" borderId="54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2" xfId="0" applyFill="1" applyBorder="1"/>
    <xf numFmtId="164" fontId="0" fillId="3" borderId="35" xfId="0" applyNumberFormat="1" applyFill="1" applyBorder="1" applyAlignment="1">
      <alignment wrapText="1"/>
    </xf>
    <xf numFmtId="0" fontId="0" fillId="3" borderId="21" xfId="0" applyFill="1" applyBorder="1"/>
    <xf numFmtId="0" fontId="37" fillId="0" borderId="49" xfId="0" applyFont="1" applyFill="1" applyBorder="1"/>
    <xf numFmtId="164" fontId="37" fillId="0" borderId="40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0" borderId="55" xfId="0" applyNumberFormat="1" applyFont="1" applyFill="1" applyBorder="1" applyAlignment="1">
      <alignment horizontal="center" vertical="center" wrapText="1"/>
    </xf>
    <xf numFmtId="164" fontId="37" fillId="0" borderId="54" xfId="0" applyNumberFormat="1" applyFont="1" applyFill="1" applyBorder="1" applyAlignment="1">
      <alignment horizontal="center" vertical="center" wrapText="1"/>
    </xf>
    <xf numFmtId="164" fontId="37" fillId="0" borderId="49" xfId="0" applyNumberFormat="1" applyFont="1" applyFill="1" applyBorder="1" applyAlignment="1">
      <alignment horizontal="center" vertical="center" wrapText="1"/>
    </xf>
    <xf numFmtId="164" fontId="37" fillId="0" borderId="53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/>
    <xf numFmtId="164" fontId="13" fillId="0" borderId="35" xfId="0" applyNumberFormat="1" applyFont="1" applyFill="1" applyBorder="1"/>
    <xf numFmtId="164" fontId="13" fillId="0" borderId="48" xfId="0" applyNumberFormat="1" applyFont="1" applyFill="1" applyBorder="1" applyAlignment="1">
      <alignment horizontal="center"/>
    </xf>
    <xf numFmtId="0" fontId="13" fillId="0" borderId="47" xfId="0" applyFont="1" applyFill="1" applyBorder="1"/>
    <xf numFmtId="164" fontId="13" fillId="0" borderId="47" xfId="0" applyNumberFormat="1" applyFont="1" applyFill="1" applyBorder="1" applyAlignment="1">
      <alignment horizontal="center"/>
    </xf>
    <xf numFmtId="164" fontId="13" fillId="0" borderId="35" xfId="0" applyNumberFormat="1" applyFont="1" applyFill="1" applyBorder="1" applyAlignment="1">
      <alignment wrapText="1"/>
    </xf>
    <xf numFmtId="0" fontId="13" fillId="0" borderId="47" xfId="0" applyFont="1" applyFill="1" applyBorder="1" applyAlignment="1">
      <alignment wrapText="1"/>
    </xf>
    <xf numFmtId="0" fontId="13" fillId="0" borderId="21" xfId="0" applyFont="1" applyFill="1" applyBorder="1"/>
    <xf numFmtId="164" fontId="13" fillId="0" borderId="35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13" fillId="13" borderId="21" xfId="0" applyFont="1" applyFill="1" applyBorder="1"/>
    <xf numFmtId="0" fontId="13" fillId="13" borderId="47" xfId="0" applyFont="1" applyFill="1" applyBorder="1"/>
    <xf numFmtId="164" fontId="13" fillId="13" borderId="48" xfId="0" applyNumberFormat="1" applyFont="1" applyFill="1" applyBorder="1" applyAlignment="1">
      <alignment horizontal="center"/>
    </xf>
    <xf numFmtId="164" fontId="13" fillId="13" borderId="47" xfId="0" applyNumberFormat="1" applyFont="1" applyFill="1" applyBorder="1" applyAlignment="1">
      <alignment horizontal="center"/>
    </xf>
    <xf numFmtId="164" fontId="0" fillId="9" borderId="47" xfId="0" applyNumberFormat="1" applyFont="1" applyFill="1" applyBorder="1"/>
    <xf numFmtId="164" fontId="0" fillId="9" borderId="38" xfId="0" applyNumberFormat="1" applyFont="1" applyFill="1" applyBorder="1" applyAlignment="1">
      <alignment wrapText="1"/>
    </xf>
    <xf numFmtId="164" fontId="0" fillId="9" borderId="36" xfId="0" applyNumberFormat="1" applyFont="1" applyFill="1" applyBorder="1" applyAlignment="1">
      <alignment wrapText="1"/>
    </xf>
    <xf numFmtId="164" fontId="0" fillId="9" borderId="11" xfId="0" applyNumberFormat="1" applyFont="1" applyFill="1" applyBorder="1" applyAlignment="1">
      <alignment wrapText="1"/>
    </xf>
    <xf numFmtId="164" fontId="11" fillId="9" borderId="39" xfId="0" applyNumberFormat="1" applyFont="1" applyFill="1" applyBorder="1" applyAlignment="1">
      <alignment horizontal="center" wrapText="1"/>
    </xf>
    <xf numFmtId="164" fontId="0" fillId="9" borderId="3" xfId="0" applyNumberFormat="1" applyFont="1" applyFill="1" applyBorder="1" applyAlignment="1">
      <alignment wrapText="1"/>
    </xf>
    <xf numFmtId="164" fontId="0" fillId="9" borderId="39" xfId="0" applyNumberFormat="1" applyFont="1" applyFill="1" applyBorder="1" applyAlignment="1">
      <alignment wrapText="1"/>
    </xf>
    <xf numFmtId="164" fontId="0" fillId="9" borderId="47" xfId="0" applyNumberFormat="1" applyFont="1" applyFill="1" applyBorder="1" applyAlignment="1">
      <alignment horizontal="center" wrapText="1"/>
    </xf>
    <xf numFmtId="164" fontId="0" fillId="9" borderId="21" xfId="0" applyNumberFormat="1" applyFont="1" applyFill="1" applyBorder="1" applyAlignment="1">
      <alignment horizontal="center" wrapText="1"/>
    </xf>
    <xf numFmtId="164" fontId="0" fillId="9" borderId="35" xfId="0" applyNumberFormat="1" applyFont="1" applyFill="1" applyBorder="1" applyAlignment="1">
      <alignment horizontal="center" wrapText="1"/>
    </xf>
    <xf numFmtId="164" fontId="0" fillId="9" borderId="48" xfId="0" applyNumberFormat="1" applyFont="1" applyFill="1" applyBorder="1" applyAlignment="1">
      <alignment horizontal="center" wrapText="1"/>
    </xf>
    <xf numFmtId="164" fontId="11" fillId="9" borderId="47" xfId="0" applyNumberFormat="1" applyFont="1" applyFill="1" applyBorder="1" applyAlignment="1">
      <alignment horizontal="center" wrapText="1"/>
    </xf>
    <xf numFmtId="164" fontId="37" fillId="9" borderId="47" xfId="0" applyNumberFormat="1" applyFont="1" applyFill="1" applyBorder="1" applyAlignment="1">
      <alignment horizontal="center" wrapText="1"/>
    </xf>
    <xf numFmtId="164" fontId="11" fillId="9" borderId="48" xfId="0" applyNumberFormat="1" applyFont="1" applyFill="1" applyBorder="1" applyAlignment="1">
      <alignment horizontal="center" wrapText="1"/>
    </xf>
    <xf numFmtId="2" fontId="11" fillId="9" borderId="47" xfId="0" applyNumberFormat="1" applyFont="1" applyFill="1" applyBorder="1" applyAlignment="1">
      <alignment horizontal="center" wrapText="1"/>
    </xf>
    <xf numFmtId="2" fontId="11" fillId="9" borderId="35" xfId="0" applyNumberFormat="1" applyFont="1" applyFill="1" applyBorder="1" applyAlignment="1">
      <alignment horizontal="center" wrapText="1"/>
    </xf>
    <xf numFmtId="164" fontId="11" fillId="9" borderId="35" xfId="0" applyNumberFormat="1" applyFont="1" applyFill="1" applyBorder="1" applyAlignment="1">
      <alignment horizontal="center" wrapText="1"/>
    </xf>
    <xf numFmtId="164" fontId="11" fillId="9" borderId="21" xfId="0" applyNumberFormat="1" applyFont="1" applyFill="1" applyBorder="1" applyAlignment="1">
      <alignment horizontal="center" wrapText="1"/>
    </xf>
    <xf numFmtId="0" fontId="11" fillId="21" borderId="52" xfId="0" applyFont="1" applyFill="1" applyBorder="1"/>
    <xf numFmtId="164" fontId="37" fillId="0" borderId="46" xfId="0" applyNumberFormat="1" applyFont="1" applyFill="1" applyBorder="1" applyAlignment="1">
      <alignment horizontal="center" vertical="center" wrapText="1"/>
    </xf>
    <xf numFmtId="164" fontId="37" fillId="0" borderId="51" xfId="0" applyNumberFormat="1" applyFont="1" applyFill="1" applyBorder="1" applyAlignment="1">
      <alignment horizontal="center" vertical="center" wrapText="1"/>
    </xf>
    <xf numFmtId="164" fontId="37" fillId="0" borderId="52" xfId="0" applyNumberFormat="1" applyFont="1" applyFill="1" applyBorder="1" applyAlignment="1">
      <alignment horizontal="center" vertical="center" wrapText="1"/>
    </xf>
    <xf numFmtId="164" fontId="37" fillId="0" borderId="50" xfId="0" applyNumberFormat="1" applyFont="1" applyFill="1" applyBorder="1" applyAlignment="1">
      <alignment horizontal="center" vertical="center" wrapText="1"/>
    </xf>
    <xf numFmtId="164" fontId="37" fillId="21" borderId="46" xfId="0" applyNumberFormat="1" applyFont="1" applyFill="1" applyBorder="1" applyAlignment="1">
      <alignment horizontal="center" vertical="center" wrapText="1"/>
    </xf>
    <xf numFmtId="164" fontId="13" fillId="21" borderId="46" xfId="0" applyNumberFormat="1" applyFont="1" applyFill="1" applyBorder="1"/>
    <xf numFmtId="164" fontId="13" fillId="21" borderId="32" xfId="0" applyNumberFormat="1" applyFont="1" applyFill="1" applyBorder="1"/>
    <xf numFmtId="164" fontId="13" fillId="21" borderId="1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48" xfId="0" applyFont="1" applyFill="1" applyBorder="1"/>
    <xf numFmtId="0" fontId="13" fillId="0" borderId="35" xfId="0" applyFont="1" applyFill="1" applyBorder="1" applyAlignment="1">
      <alignment wrapText="1"/>
    </xf>
    <xf numFmtId="164" fontId="13" fillId="0" borderId="47" xfId="0" applyNumberFormat="1" applyFont="1" applyFill="1" applyBorder="1"/>
    <xf numFmtId="164" fontId="13" fillId="0" borderId="18" xfId="0" applyNumberFormat="1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37" fillId="0" borderId="48" xfId="0" applyFont="1" applyFill="1" applyBorder="1"/>
    <xf numFmtId="0" fontId="37" fillId="26" borderId="48" xfId="0" applyFont="1" applyFill="1" applyBorder="1"/>
    <xf numFmtId="164" fontId="37" fillId="26" borderId="47" xfId="0" applyNumberFormat="1" applyFont="1" applyFill="1" applyBorder="1" applyAlignment="1">
      <alignment horizontal="center" vertical="center" wrapText="1"/>
    </xf>
    <xf numFmtId="164" fontId="37" fillId="26" borderId="48" xfId="0" applyNumberFormat="1" applyFont="1" applyFill="1" applyBorder="1" applyAlignment="1">
      <alignment horizontal="center" vertical="center" wrapText="1"/>
    </xf>
    <xf numFmtId="164" fontId="37" fillId="26" borderId="21" xfId="0" applyNumberFormat="1" applyFont="1" applyFill="1" applyBorder="1" applyAlignment="1">
      <alignment horizontal="center" vertical="center" wrapText="1"/>
    </xf>
    <xf numFmtId="164" fontId="13" fillId="26" borderId="47" xfId="0" applyNumberFormat="1" applyFont="1" applyFill="1" applyBorder="1"/>
    <xf numFmtId="164" fontId="13" fillId="26" borderId="35" xfId="0" applyNumberFormat="1" applyFont="1" applyFill="1" applyBorder="1"/>
    <xf numFmtId="164" fontId="13" fillId="26" borderId="1" xfId="0" applyNumberFormat="1" applyFont="1" applyFill="1" applyBorder="1" applyAlignment="1">
      <alignment horizontal="center"/>
    </xf>
    <xf numFmtId="164" fontId="10" fillId="3" borderId="48" xfId="0" applyNumberFormat="1" applyFont="1" applyFill="1" applyBorder="1" applyAlignment="1">
      <alignment horizontal="center" vertical="center" wrapText="1"/>
    </xf>
    <xf numFmtId="164" fontId="10" fillId="3" borderId="47" xfId="0" applyNumberFormat="1" applyFont="1" applyFill="1" applyBorder="1" applyAlignment="1">
      <alignment horizontal="center" vertical="center" wrapText="1"/>
    </xf>
    <xf numFmtId="164" fontId="10" fillId="3" borderId="35" xfId="0" applyNumberFormat="1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0" fontId="11" fillId="4" borderId="57" xfId="0" applyFont="1" applyFill="1" applyBorder="1"/>
    <xf numFmtId="164" fontId="37" fillId="0" borderId="59" xfId="0" applyNumberFormat="1" applyFont="1" applyFill="1" applyBorder="1" applyAlignment="1">
      <alignment horizontal="center" vertical="center" wrapText="1"/>
    </xf>
    <xf numFmtId="164" fontId="37" fillId="0" borderId="61" xfId="0" applyNumberFormat="1" applyFont="1" applyFill="1" applyBorder="1" applyAlignment="1">
      <alignment horizontal="center" vertical="center" wrapText="1"/>
    </xf>
    <xf numFmtId="164" fontId="37" fillId="0" borderId="62" xfId="0" applyNumberFormat="1" applyFont="1" applyFill="1" applyBorder="1" applyAlignment="1">
      <alignment horizontal="center" vertical="center" wrapText="1"/>
    </xf>
    <xf numFmtId="164" fontId="37" fillId="0" borderId="60" xfId="0" applyNumberFormat="1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/>
    <xf numFmtId="164" fontId="13" fillId="0" borderId="61" xfId="0" applyNumberFormat="1" applyFont="1" applyFill="1" applyBorder="1"/>
    <xf numFmtId="0" fontId="11" fillId="4" borderId="44" xfId="0" applyFont="1" applyFill="1" applyBorder="1"/>
    <xf numFmtId="164" fontId="37" fillId="0" borderId="44" xfId="0" applyNumberFormat="1" applyFont="1" applyFill="1" applyBorder="1" applyAlignment="1">
      <alignment horizontal="center"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164" fontId="37" fillId="0" borderId="42" xfId="0" applyNumberFormat="1" applyFont="1" applyFill="1" applyBorder="1" applyAlignment="1">
      <alignment horizontal="center" vertical="center" wrapText="1"/>
    </xf>
    <xf numFmtId="164" fontId="35" fillId="0" borderId="44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44" xfId="0" applyFill="1" applyBorder="1"/>
    <xf numFmtId="0" fontId="0" fillId="0" borderId="4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8" xfId="0" applyFill="1" applyBorder="1"/>
    <xf numFmtId="0" fontId="11" fillId="19" borderId="2" xfId="0" applyFont="1" applyFill="1" applyBorder="1"/>
    <xf numFmtId="0" fontId="11" fillId="19" borderId="35" xfId="0" applyFont="1" applyFill="1" applyBorder="1" applyAlignment="1">
      <alignment horizontal="center" vertical="center" wrapText="1"/>
    </xf>
    <xf numFmtId="0" fontId="11" fillId="19" borderId="48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164" fontId="37" fillId="19" borderId="2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11" fillId="0" borderId="3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21" borderId="35" xfId="0" applyFont="1" applyFill="1" applyBorder="1"/>
    <xf numFmtId="164" fontId="37" fillId="21" borderId="35" xfId="0" applyNumberFormat="1" applyFont="1" applyFill="1" applyBorder="1" applyAlignment="1">
      <alignment horizontal="center" vertical="center" wrapText="1"/>
    </xf>
    <xf numFmtId="164" fontId="11" fillId="21" borderId="35" xfId="0" applyNumberFormat="1" applyFont="1" applyFill="1" applyBorder="1" applyAlignment="1">
      <alignment horizontal="center" vertical="center" wrapText="1"/>
    </xf>
    <xf numFmtId="164" fontId="37" fillId="21" borderId="47" xfId="0" applyNumberFormat="1" applyFont="1" applyFill="1" applyBorder="1" applyAlignment="1">
      <alignment horizontal="center" vertical="center" wrapText="1"/>
    </xf>
    <xf numFmtId="164" fontId="11" fillId="21" borderId="21" xfId="0" applyNumberFormat="1" applyFont="1" applyFill="1" applyBorder="1" applyAlignment="1">
      <alignment horizontal="center" vertical="center" wrapText="1"/>
    </xf>
    <xf numFmtId="164" fontId="35" fillId="21" borderId="47" xfId="0" applyNumberFormat="1" applyFont="1" applyFill="1" applyBorder="1" applyAlignment="1">
      <alignment horizontal="center" vertical="center" wrapText="1"/>
    </xf>
    <xf numFmtId="0" fontId="0" fillId="4" borderId="35" xfId="0" applyFill="1" applyBorder="1"/>
    <xf numFmtId="164" fontId="11" fillId="0" borderId="35" xfId="0" applyNumberFormat="1" applyFont="1" applyBorder="1" applyAlignment="1">
      <alignment horizontal="center" vertical="center" wrapText="1"/>
    </xf>
    <xf numFmtId="0" fontId="44" fillId="4" borderId="35" xfId="0" applyFont="1" applyFill="1" applyBorder="1"/>
    <xf numFmtId="164" fontId="44" fillId="0" borderId="47" xfId="0" applyNumberFormat="1" applyFont="1" applyFill="1" applyBorder="1" applyAlignment="1">
      <alignment horizontal="center" vertical="center" wrapText="1"/>
    </xf>
    <xf numFmtId="164" fontId="45" fillId="0" borderId="35" xfId="0" applyNumberFormat="1" applyFont="1" applyFill="1" applyBorder="1" applyAlignment="1">
      <alignment horizontal="center" vertical="center" wrapText="1"/>
    </xf>
    <xf numFmtId="164" fontId="46" fillId="0" borderId="47" xfId="0" applyNumberFormat="1" applyFont="1" applyFill="1" applyBorder="1" applyAlignment="1">
      <alignment horizontal="center" vertical="center" wrapText="1"/>
    </xf>
    <xf numFmtId="164" fontId="44" fillId="0" borderId="35" xfId="0" applyNumberFormat="1" applyFont="1" applyBorder="1" applyAlignment="1">
      <alignment horizontal="center" vertical="center" wrapText="1"/>
    </xf>
    <xf numFmtId="164" fontId="45" fillId="0" borderId="47" xfId="0" applyNumberFormat="1" applyFont="1" applyFill="1" applyBorder="1" applyAlignment="1">
      <alignment horizontal="center" vertical="center" wrapText="1"/>
    </xf>
    <xf numFmtId="164" fontId="44" fillId="0" borderId="35" xfId="0" applyNumberFormat="1" applyFont="1" applyFill="1" applyBorder="1" applyAlignment="1">
      <alignment horizontal="center" vertical="center" wrapText="1"/>
    </xf>
    <xf numFmtId="164" fontId="44" fillId="0" borderId="48" xfId="0" applyNumberFormat="1" applyFont="1" applyFill="1" applyBorder="1" applyAlignment="1">
      <alignment horizontal="center" vertical="center" wrapText="1"/>
    </xf>
    <xf numFmtId="164" fontId="47" fillId="0" borderId="35" xfId="0" applyNumberFormat="1" applyFont="1" applyFill="1" applyBorder="1" applyAlignment="1">
      <alignment horizontal="center" vertical="center" wrapText="1"/>
    </xf>
    <xf numFmtId="164" fontId="47" fillId="0" borderId="48" xfId="0" applyNumberFormat="1" applyFont="1" applyFill="1" applyBorder="1" applyAlignment="1">
      <alignment horizontal="center" vertical="center" wrapText="1"/>
    </xf>
    <xf numFmtId="164" fontId="47" fillId="0" borderId="47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11" fillId="0" borderId="49" xfId="0" applyNumberFormat="1" applyFont="1" applyBorder="1" applyAlignment="1">
      <alignment horizontal="center" vertical="center" wrapText="1"/>
    </xf>
    <xf numFmtId="164" fontId="42" fillId="0" borderId="42" xfId="0" applyNumberFormat="1" applyFont="1" applyFill="1" applyBorder="1" applyAlignment="1">
      <alignment horizontal="center" vertical="center" wrapText="1"/>
    </xf>
    <xf numFmtId="164" fontId="37" fillId="0" borderId="47" xfId="0" quotePrefix="1" applyNumberFormat="1" applyFont="1" applyFill="1" applyBorder="1" applyAlignment="1">
      <alignment horizontal="center" vertical="center" wrapText="1"/>
    </xf>
    <xf numFmtId="0" fontId="11" fillId="35" borderId="35" xfId="0" applyFont="1" applyFill="1" applyBorder="1"/>
    <xf numFmtId="164" fontId="11" fillId="35" borderId="47" xfId="0" applyNumberFormat="1" applyFont="1" applyFill="1" applyBorder="1" applyAlignment="1">
      <alignment horizontal="center" vertical="center" wrapText="1"/>
    </xf>
    <xf numFmtId="164" fontId="37" fillId="35" borderId="35" xfId="0" applyNumberFormat="1" applyFont="1" applyFill="1" applyBorder="1" applyAlignment="1">
      <alignment horizontal="center" vertical="center" wrapText="1"/>
    </xf>
    <xf numFmtId="164" fontId="42" fillId="35" borderId="47" xfId="0" applyNumberFormat="1" applyFont="1" applyFill="1" applyBorder="1" applyAlignment="1">
      <alignment horizontal="center" vertical="center" wrapText="1"/>
    </xf>
    <xf numFmtId="164" fontId="11" fillId="35" borderId="35" xfId="0" applyNumberFormat="1" applyFont="1" applyFill="1" applyBorder="1" applyAlignment="1">
      <alignment horizontal="center" vertical="center" wrapText="1"/>
    </xf>
    <xf numFmtId="164" fontId="37" fillId="35" borderId="47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11" fillId="0" borderId="18" xfId="0" applyFont="1" applyFill="1" applyBorder="1"/>
    <xf numFmtId="164" fontId="37" fillId="3" borderId="35" xfId="0" applyNumberFormat="1" applyFont="1" applyFill="1" applyBorder="1" applyAlignment="1">
      <alignment horizontal="center" vertical="center" wrapText="1"/>
    </xf>
    <xf numFmtId="164" fontId="37" fillId="3" borderId="47" xfId="0" applyNumberFormat="1" applyFont="1" applyFill="1" applyBorder="1" applyAlignment="1">
      <alignment horizontal="center" vertical="center" wrapText="1"/>
    </xf>
    <xf numFmtId="164" fontId="11" fillId="0" borderId="58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11" fillId="4" borderId="68" xfId="0" applyFont="1" applyFill="1" applyBorder="1"/>
    <xf numFmtId="164" fontId="11" fillId="0" borderId="3" xfId="0" applyNumberFormat="1" applyFont="1" applyBorder="1" applyAlignment="1">
      <alignment horizontal="center" vertical="center" wrapText="1"/>
    </xf>
    <xf numFmtId="164" fontId="11" fillId="0" borderId="49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1" fillId="33" borderId="24" xfId="0" applyFont="1" applyFill="1" applyBorder="1"/>
    <xf numFmtId="164" fontId="11" fillId="33" borderId="41" xfId="0" applyNumberFormat="1" applyFont="1" applyFill="1" applyBorder="1" applyAlignment="1">
      <alignment horizontal="center" vertical="center"/>
    </xf>
    <xf numFmtId="164" fontId="11" fillId="33" borderId="5" xfId="0" applyNumberFormat="1" applyFont="1" applyFill="1" applyBorder="1" applyAlignment="1">
      <alignment horizontal="center" vertical="center"/>
    </xf>
    <xf numFmtId="164" fontId="11" fillId="33" borderId="7" xfId="0" applyNumberFormat="1" applyFont="1" applyFill="1" applyBorder="1" applyAlignment="1">
      <alignment horizontal="center" vertical="center"/>
    </xf>
    <xf numFmtId="164" fontId="11" fillId="33" borderId="6" xfId="0" applyNumberFormat="1" applyFont="1" applyFill="1" applyBorder="1" applyAlignment="1">
      <alignment horizontal="center" vertical="center"/>
    </xf>
    <xf numFmtId="164" fontId="11" fillId="33" borderId="7" xfId="0" applyNumberFormat="1" applyFont="1" applyFill="1" applyBorder="1" applyAlignment="1">
      <alignment horizontal="center"/>
    </xf>
    <xf numFmtId="164" fontId="11" fillId="33" borderId="6" xfId="0" applyNumberFormat="1" applyFont="1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164" fontId="11" fillId="33" borderId="5" xfId="0" applyNumberFormat="1" applyFont="1" applyFill="1" applyBorder="1" applyAlignment="1">
      <alignment horizontal="center"/>
    </xf>
    <xf numFmtId="164" fontId="11" fillId="33" borderId="41" xfId="0" applyNumberFormat="1" applyFont="1" applyFill="1" applyBorder="1" applyAlignment="1">
      <alignment horizontal="center"/>
    </xf>
    <xf numFmtId="164" fontId="11" fillId="33" borderId="6" xfId="0" applyNumberFormat="1" applyFont="1" applyFill="1" applyBorder="1" applyAlignment="1">
      <alignment horizontal="center" wrapText="1"/>
    </xf>
    <xf numFmtId="164" fontId="11" fillId="33" borderId="41" xfId="0" applyNumberFormat="1" applyFont="1" applyFill="1" applyBorder="1" applyAlignment="1">
      <alignment horizontal="center" wrapText="1"/>
    </xf>
    <xf numFmtId="164" fontId="35" fillId="33" borderId="41" xfId="0" applyNumberFormat="1" applyFont="1" applyFill="1" applyBorder="1" applyAlignment="1">
      <alignment horizontal="center" wrapText="1"/>
    </xf>
    <xf numFmtId="164" fontId="11" fillId="33" borderId="0" xfId="0" applyNumberFormat="1" applyFont="1" applyFill="1" applyBorder="1" applyAlignment="1">
      <alignment horizontal="center"/>
    </xf>
    <xf numFmtId="0" fontId="0" fillId="4" borderId="58" xfId="0" applyFill="1" applyBorder="1"/>
    <xf numFmtId="164" fontId="11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left" wrapText="1"/>
    </xf>
    <xf numFmtId="164" fontId="11" fillId="0" borderId="57" xfId="0" applyNumberFormat="1" applyFont="1" applyFill="1" applyBorder="1" applyAlignment="1">
      <alignment horizontal="left" wrapText="1"/>
    </xf>
    <xf numFmtId="164" fontId="11" fillId="0" borderId="56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center" wrapText="1"/>
    </xf>
    <xf numFmtId="0" fontId="0" fillId="0" borderId="5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9" borderId="58" xfId="0" applyFill="1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0" fontId="0" fillId="0" borderId="56" xfId="0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4" xfId="0" applyFill="1" applyBorder="1" applyAlignment="1">
      <alignment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wrapText="1"/>
    </xf>
    <xf numFmtId="166" fontId="0" fillId="0" borderId="0" xfId="0" applyNumberFormat="1" applyFill="1" applyAlignment="1">
      <alignment horizontal="center"/>
    </xf>
    <xf numFmtId="1" fontId="11" fillId="0" borderId="0" xfId="0" applyNumberFormat="1" applyFont="1" applyFill="1" applyBorder="1" applyAlignment="1">
      <alignment horizontal="center" wrapText="1"/>
    </xf>
    <xf numFmtId="164" fontId="37" fillId="22" borderId="47" xfId="0" applyNumberFormat="1" applyFont="1" applyFill="1" applyBorder="1" applyAlignment="1">
      <alignment horizontal="center" wrapText="1"/>
    </xf>
    <xf numFmtId="164" fontId="13" fillId="3" borderId="47" xfId="0" applyNumberFormat="1" applyFont="1" applyFill="1" applyBorder="1"/>
    <xf numFmtId="164" fontId="37" fillId="3" borderId="21" xfId="0" applyNumberFormat="1" applyFont="1" applyFill="1" applyBorder="1" applyAlignment="1">
      <alignment horizontal="center" vertical="center" wrapText="1"/>
    </xf>
    <xf numFmtId="164" fontId="35" fillId="3" borderId="47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/>
    <xf numFmtId="164" fontId="11" fillId="3" borderId="41" xfId="0" applyNumberFormat="1" applyFon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/>
    </xf>
    <xf numFmtId="164" fontId="37" fillId="3" borderId="21" xfId="0" applyNumberFormat="1" applyFont="1" applyFill="1" applyBorder="1" applyAlignment="1">
      <alignment horizontal="center" vertical="center"/>
    </xf>
    <xf numFmtId="164" fontId="11" fillId="3" borderId="21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wrapText="1"/>
    </xf>
    <xf numFmtId="164" fontId="11" fillId="3" borderId="60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wrapText="1"/>
    </xf>
    <xf numFmtId="164" fontId="11" fillId="3" borderId="46" xfId="0" applyNumberFormat="1" applyFont="1" applyFill="1" applyBorder="1" applyAlignment="1">
      <alignment horizontal="center" vertical="center"/>
    </xf>
    <xf numFmtId="164" fontId="37" fillId="3" borderId="47" xfId="0" applyNumberFormat="1" applyFont="1" applyFill="1" applyBorder="1" applyAlignment="1">
      <alignment horizontal="center" vertical="center"/>
    </xf>
    <xf numFmtId="164" fontId="37" fillId="3" borderId="61" xfId="0" applyNumberFormat="1" applyFont="1" applyFill="1" applyBorder="1" applyAlignment="1">
      <alignment horizontal="center" vertical="center" wrapText="1"/>
    </xf>
    <xf numFmtId="0" fontId="0" fillId="3" borderId="33" xfId="0" applyFill="1" applyBorder="1"/>
    <xf numFmtId="0" fontId="0" fillId="3" borderId="18" xfId="0" applyFill="1" applyBorder="1"/>
    <xf numFmtId="0" fontId="0" fillId="3" borderId="41" xfId="0" applyFill="1" applyBorder="1" applyAlignment="1">
      <alignment wrapText="1"/>
    </xf>
    <xf numFmtId="164" fontId="48" fillId="3" borderId="47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Alignment="1">
      <alignment horizontal="center"/>
    </xf>
    <xf numFmtId="0" fontId="13" fillId="3" borderId="41" xfId="0" applyFont="1" applyFill="1" applyBorder="1" applyAlignment="1">
      <alignment wrapText="1"/>
    </xf>
    <xf numFmtId="164" fontId="37" fillId="0" borderId="47" xfId="0" applyNumberFormat="1" applyFont="1" applyFill="1" applyBorder="1" applyAlignment="1">
      <alignment horizontal="center" wrapText="1"/>
    </xf>
    <xf numFmtId="164" fontId="48" fillId="0" borderId="47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/>
    </xf>
    <xf numFmtId="0" fontId="13" fillId="0" borderId="41" xfId="0" applyFont="1" applyFill="1" applyBorder="1" applyAlignment="1">
      <alignment wrapText="1"/>
    </xf>
    <xf numFmtId="164" fontId="37" fillId="21" borderId="47" xfId="0" applyNumberFormat="1" applyFont="1" applyFill="1" applyBorder="1" applyAlignment="1">
      <alignment horizontal="center" vertical="center"/>
    </xf>
    <xf numFmtId="164" fontId="37" fillId="26" borderId="47" xfId="0" applyNumberFormat="1" applyFont="1" applyFill="1" applyBorder="1" applyAlignment="1">
      <alignment horizontal="center" vertical="center"/>
    </xf>
    <xf numFmtId="164" fontId="11" fillId="36" borderId="6" xfId="0" applyNumberFormat="1" applyFont="1" applyFill="1" applyBorder="1" applyAlignment="1">
      <alignment horizontal="center" wrapText="1"/>
    </xf>
    <xf numFmtId="164" fontId="11" fillId="36" borderId="41" xfId="0" applyNumberFormat="1" applyFont="1" applyFill="1" applyBorder="1" applyAlignment="1">
      <alignment horizontal="center"/>
    </xf>
    <xf numFmtId="164" fontId="37" fillId="3" borderId="46" xfId="0" applyNumberFormat="1" applyFont="1" applyFill="1" applyBorder="1" applyAlignment="1">
      <alignment horizontal="center" wrapText="1"/>
    </xf>
    <xf numFmtId="164" fontId="37" fillId="3" borderId="59" xfId="0" applyNumberFormat="1" applyFont="1" applyFill="1" applyBorder="1" applyAlignment="1">
      <alignment horizontal="center" vertical="center"/>
    </xf>
    <xf numFmtId="0" fontId="11" fillId="19" borderId="41" xfId="0" applyFont="1" applyFill="1" applyBorder="1" applyAlignment="1">
      <alignment wrapText="1"/>
    </xf>
    <xf numFmtId="164" fontId="0" fillId="25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2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0" fillId="26" borderId="0" xfId="0" applyNumberForma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 wrapText="1"/>
    </xf>
    <xf numFmtId="0" fontId="38" fillId="0" borderId="0" xfId="0" applyFont="1"/>
    <xf numFmtId="0" fontId="49" fillId="19" borderId="0" xfId="0" applyFont="1" applyFill="1"/>
    <xf numFmtId="164" fontId="25" fillId="18" borderId="18" xfId="0" applyNumberFormat="1" applyFont="1" applyFill="1" applyBorder="1" applyAlignment="1">
      <alignment horizontal="center" wrapText="1"/>
    </xf>
    <xf numFmtId="164" fontId="22" fillId="18" borderId="33" xfId="0" applyNumberFormat="1" applyFont="1" applyFill="1" applyBorder="1" applyAlignment="1">
      <alignment horizontal="center"/>
    </xf>
    <xf numFmtId="0" fontId="0" fillId="19" borderId="0" xfId="0" applyFill="1" applyBorder="1"/>
    <xf numFmtId="164" fontId="37" fillId="22" borderId="48" xfId="0" applyNumberFormat="1" applyFont="1" applyFill="1" applyBorder="1" applyAlignment="1">
      <alignment horizontal="center" wrapText="1"/>
    </xf>
    <xf numFmtId="164" fontId="37" fillId="0" borderId="48" xfId="0" applyNumberFormat="1" applyFont="1" applyFill="1" applyBorder="1" applyAlignment="1">
      <alignment horizontal="center" wrapText="1"/>
    </xf>
    <xf numFmtId="164" fontId="37" fillId="24" borderId="48" xfId="0" applyNumberFormat="1" applyFont="1" applyFill="1" applyBorder="1" applyAlignment="1">
      <alignment horizontal="center" vertical="center" wrapText="1"/>
    </xf>
    <xf numFmtId="164" fontId="48" fillId="0" borderId="48" xfId="0" applyNumberFormat="1" applyFont="1" applyFill="1" applyBorder="1" applyAlignment="1">
      <alignment horizontal="center" vertical="center" wrapText="1"/>
    </xf>
    <xf numFmtId="164" fontId="37" fillId="21" borderId="48" xfId="0" applyNumberFormat="1" applyFont="1" applyFill="1" applyBorder="1" applyAlignment="1">
      <alignment horizontal="center" vertical="center"/>
    </xf>
    <xf numFmtId="164" fontId="37" fillId="26" borderId="48" xfId="0" applyNumberFormat="1" applyFont="1" applyFill="1" applyBorder="1" applyAlignment="1">
      <alignment horizontal="center" vertical="center"/>
    </xf>
    <xf numFmtId="164" fontId="37" fillId="29" borderId="48" xfId="0" applyNumberFormat="1" applyFont="1" applyFill="1" applyBorder="1" applyAlignment="1">
      <alignment horizontal="center"/>
    </xf>
    <xf numFmtId="164" fontId="35" fillId="20" borderId="48" xfId="0" applyNumberFormat="1" applyFont="1" applyFill="1" applyBorder="1" applyAlignment="1">
      <alignment horizontal="center" wrapText="1"/>
    </xf>
    <xf numFmtId="164" fontId="11" fillId="4" borderId="48" xfId="0" applyNumberFormat="1" applyFont="1" applyFill="1" applyBorder="1" applyAlignment="1">
      <alignment horizontal="center" vertical="center" wrapText="1"/>
    </xf>
    <xf numFmtId="164" fontId="41" fillId="0" borderId="48" xfId="0" applyNumberFormat="1" applyFont="1" applyFill="1" applyBorder="1" applyAlignment="1">
      <alignment horizontal="center" vertical="center" wrapText="1"/>
    </xf>
    <xf numFmtId="164" fontId="10" fillId="3" borderId="50" xfId="0" applyNumberFormat="1" applyFont="1" applyFill="1" applyBorder="1" applyAlignment="1">
      <alignment horizontal="center" wrapText="1"/>
    </xf>
    <xf numFmtId="164" fontId="0" fillId="3" borderId="35" xfId="0" applyNumberFormat="1" applyFont="1" applyFill="1" applyBorder="1"/>
    <xf numFmtId="164" fontId="37" fillId="0" borderId="21" xfId="0" applyNumberFormat="1" applyFont="1" applyFill="1" applyBorder="1" applyAlignment="1">
      <alignment horizontal="center"/>
    </xf>
    <xf numFmtId="164" fontId="37" fillId="22" borderId="21" xfId="0" applyNumberFormat="1" applyFont="1" applyFill="1" applyBorder="1" applyAlignment="1">
      <alignment horizontal="center" wrapText="1"/>
    </xf>
    <xf numFmtId="164" fontId="37" fillId="20" borderId="21" xfId="0" applyNumberFormat="1" applyFont="1" applyFill="1" applyBorder="1" applyAlignment="1">
      <alignment horizontal="center" wrapText="1"/>
    </xf>
    <xf numFmtId="164" fontId="37" fillId="17" borderId="21" xfId="0" applyNumberFormat="1" applyFont="1" applyFill="1" applyBorder="1" applyAlignment="1">
      <alignment horizontal="center" vertical="center" wrapText="1"/>
    </xf>
    <xf numFmtId="164" fontId="35" fillId="20" borderId="21" xfId="0" applyNumberFormat="1" applyFont="1" applyFill="1" applyBorder="1" applyAlignment="1">
      <alignment horizontal="center" wrapText="1"/>
    </xf>
    <xf numFmtId="164" fontId="37" fillId="0" borderId="21" xfId="0" applyNumberFormat="1" applyFont="1" applyFill="1" applyBorder="1" applyAlignment="1">
      <alignment horizontal="center" wrapText="1"/>
    </xf>
    <xf numFmtId="164" fontId="35" fillId="0" borderId="21" xfId="0" applyNumberFormat="1" applyFont="1" applyFill="1" applyBorder="1" applyAlignment="1">
      <alignment horizontal="center" vertical="center" wrapText="1"/>
    </xf>
    <xf numFmtId="164" fontId="37" fillId="24" borderId="21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Fill="1" applyBorder="1" applyAlignment="1">
      <alignment horizontal="center" vertical="center" wrapText="1"/>
    </xf>
    <xf numFmtId="164" fontId="37" fillId="24" borderId="21" xfId="0" applyNumberFormat="1" applyFont="1" applyFill="1" applyBorder="1" applyAlignment="1">
      <alignment horizontal="center" vertical="center"/>
    </xf>
    <xf numFmtId="164" fontId="37" fillId="21" borderId="21" xfId="0" applyNumberFormat="1" applyFont="1" applyFill="1" applyBorder="1" applyAlignment="1">
      <alignment horizontal="center" vertical="center"/>
    </xf>
    <xf numFmtId="164" fontId="37" fillId="26" borderId="21" xfId="0" applyNumberFormat="1" applyFont="1" applyFill="1" applyBorder="1" applyAlignment="1">
      <alignment horizontal="center" vertical="center"/>
    </xf>
    <xf numFmtId="164" fontId="37" fillId="29" borderId="21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wrapText="1"/>
    </xf>
    <xf numFmtId="0" fontId="50" fillId="5" borderId="11" xfId="0" applyFont="1" applyFill="1" applyBorder="1"/>
    <xf numFmtId="164" fontId="50" fillId="5" borderId="3" xfId="0" applyNumberFormat="1" applyFont="1" applyFill="1" applyBorder="1" applyAlignment="1">
      <alignment horizontal="center"/>
    </xf>
    <xf numFmtId="0" fontId="50" fillId="5" borderId="3" xfId="0" applyFont="1" applyFill="1" applyBorder="1" applyAlignment="1">
      <alignment wrapText="1"/>
    </xf>
    <xf numFmtId="164" fontId="50" fillId="5" borderId="3" xfId="0" applyNumberFormat="1" applyFont="1" applyFill="1" applyBorder="1"/>
    <xf numFmtId="164" fontId="51" fillId="5" borderId="3" xfId="0" applyNumberFormat="1" applyFont="1" applyFill="1" applyBorder="1"/>
    <xf numFmtId="0" fontId="50" fillId="5" borderId="3" xfId="0" applyFont="1" applyFill="1" applyBorder="1"/>
    <xf numFmtId="0" fontId="51" fillId="5" borderId="3" xfId="0" applyFont="1" applyFill="1" applyBorder="1"/>
    <xf numFmtId="0" fontId="50" fillId="5" borderId="4" xfId="0" applyFont="1" applyFill="1" applyBorder="1"/>
    <xf numFmtId="164" fontId="0" fillId="20" borderId="35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 vertical="center"/>
    </xf>
    <xf numFmtId="164" fontId="37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164" fontId="37" fillId="5" borderId="3" xfId="0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wrapText="1"/>
    </xf>
    <xf numFmtId="164" fontId="35" fillId="5" borderId="3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3" fillId="13" borderId="21" xfId="0" applyNumberFormat="1" applyFont="1" applyFill="1" applyBorder="1" applyAlignment="1">
      <alignment horizontal="center"/>
    </xf>
    <xf numFmtId="0" fontId="13" fillId="0" borderId="18" xfId="0" applyFont="1" applyFill="1" applyBorder="1"/>
    <xf numFmtId="164" fontId="11" fillId="5" borderId="11" xfId="0" applyNumberFormat="1" applyFont="1" applyFill="1" applyBorder="1" applyAlignment="1">
      <alignment horizontal="center" vertical="center"/>
    </xf>
    <xf numFmtId="164" fontId="35" fillId="5" borderId="3" xfId="0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/>
    </xf>
    <xf numFmtId="164" fontId="13" fillId="5" borderId="3" xfId="0" applyNumberFormat="1" applyFont="1" applyFill="1" applyBorder="1" applyAlignment="1">
      <alignment horizontal="center"/>
    </xf>
    <xf numFmtId="0" fontId="13" fillId="5" borderId="3" xfId="0" applyFont="1" applyFill="1" applyBorder="1"/>
    <xf numFmtId="164" fontId="10" fillId="5" borderId="3" xfId="0" applyNumberFormat="1" applyFont="1" applyFill="1" applyBorder="1" applyAlignment="1">
      <alignment horizontal="center" vertical="center" wrapText="1"/>
    </xf>
    <xf numFmtId="164" fontId="37" fillId="5" borderId="4" xfId="0" applyNumberFormat="1" applyFont="1" applyFill="1" applyBorder="1" applyAlignment="1">
      <alignment horizontal="center" vertical="center" wrapText="1"/>
    </xf>
    <xf numFmtId="164" fontId="37" fillId="20" borderId="6" xfId="0" applyNumberFormat="1" applyFont="1" applyFill="1" applyBorder="1" applyAlignment="1">
      <alignment horizontal="center" wrapText="1"/>
    </xf>
    <xf numFmtId="164" fontId="37" fillId="20" borderId="41" xfId="0" applyNumberFormat="1" applyFont="1" applyFill="1" applyBorder="1" applyAlignment="1">
      <alignment horizontal="center" wrapText="1"/>
    </xf>
    <xf numFmtId="164" fontId="37" fillId="20" borderId="7" xfId="0" applyNumberFormat="1" applyFont="1" applyFill="1" applyBorder="1" applyAlignment="1">
      <alignment horizontal="center" wrapText="1"/>
    </xf>
    <xf numFmtId="164" fontId="13" fillId="13" borderId="35" xfId="0" applyNumberFormat="1" applyFont="1" applyFill="1" applyBorder="1" applyAlignment="1">
      <alignment horizontal="center"/>
    </xf>
    <xf numFmtId="0" fontId="45" fillId="28" borderId="48" xfId="0" applyFont="1" applyFill="1" applyBorder="1"/>
    <xf numFmtId="164" fontId="45" fillId="28" borderId="47" xfId="0" applyNumberFormat="1" applyFont="1" applyFill="1" applyBorder="1" applyAlignment="1">
      <alignment horizontal="center" vertical="center" wrapText="1"/>
    </xf>
    <xf numFmtId="164" fontId="45" fillId="28" borderId="35" xfId="0" applyNumberFormat="1" applyFont="1" applyFill="1" applyBorder="1" applyAlignment="1">
      <alignment horizontal="center" vertical="center" wrapText="1"/>
    </xf>
    <xf numFmtId="164" fontId="45" fillId="28" borderId="48" xfId="0" applyNumberFormat="1" applyFont="1" applyFill="1" applyBorder="1" applyAlignment="1">
      <alignment horizontal="center" vertical="center" wrapText="1"/>
    </xf>
    <xf numFmtId="164" fontId="45" fillId="28" borderId="21" xfId="0" applyNumberFormat="1" applyFont="1" applyFill="1" applyBorder="1" applyAlignment="1">
      <alignment horizontal="center" vertical="center" wrapText="1"/>
    </xf>
    <xf numFmtId="164" fontId="52" fillId="28" borderId="47" xfId="0" applyNumberFormat="1" applyFont="1" applyFill="1" applyBorder="1"/>
    <xf numFmtId="164" fontId="52" fillId="28" borderId="35" xfId="0" applyNumberFormat="1" applyFont="1" applyFill="1" applyBorder="1"/>
    <xf numFmtId="164" fontId="52" fillId="28" borderId="1" xfId="0" applyNumberFormat="1" applyFont="1" applyFill="1" applyBorder="1" applyAlignment="1">
      <alignment horizontal="center"/>
    </xf>
    <xf numFmtId="164" fontId="47" fillId="28" borderId="47" xfId="0" applyNumberFormat="1" applyFont="1" applyFill="1" applyBorder="1" applyAlignment="1">
      <alignment horizontal="center" vertical="center" wrapText="1"/>
    </xf>
    <xf numFmtId="164" fontId="44" fillId="28" borderId="35" xfId="0" applyNumberFormat="1" applyFont="1" applyFill="1" applyBorder="1" applyAlignment="1">
      <alignment horizontal="center" vertical="center" wrapText="1"/>
    </xf>
    <xf numFmtId="164" fontId="45" fillId="3" borderId="35" xfId="0" applyNumberFormat="1" applyFont="1" applyFill="1" applyBorder="1" applyAlignment="1">
      <alignment horizontal="center" vertical="center" wrapText="1"/>
    </xf>
    <xf numFmtId="164" fontId="45" fillId="5" borderId="3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/>
    <xf numFmtId="0" fontId="53" fillId="29" borderId="0" xfId="0" applyFont="1" applyFill="1"/>
    <xf numFmtId="0" fontId="35" fillId="0" borderId="0" xfId="0" applyFont="1" applyFill="1" applyBorder="1"/>
    <xf numFmtId="0" fontId="54" fillId="0" borderId="0" xfId="0" applyFont="1" applyFill="1"/>
    <xf numFmtId="0" fontId="6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61" fillId="0" borderId="0" xfId="0" applyFont="1"/>
    <xf numFmtId="0" fontId="62" fillId="0" borderId="0" xfId="0" applyFont="1"/>
    <xf numFmtId="0" fontId="35" fillId="6" borderId="0" xfId="0" applyFont="1" applyFill="1"/>
    <xf numFmtId="0" fontId="35" fillId="0" borderId="0" xfId="0" applyFont="1"/>
    <xf numFmtId="164" fontId="14" fillId="12" borderId="69" xfId="0" quotePrefix="1" applyNumberFormat="1" applyFont="1" applyFill="1" applyBorder="1" applyAlignment="1">
      <alignment horizontal="center" wrapText="1"/>
    </xf>
    <xf numFmtId="0" fontId="22" fillId="12" borderId="0" xfId="0" applyFont="1" applyFill="1"/>
    <xf numFmtId="0" fontId="0" fillId="19" borderId="41" xfId="0" applyFill="1" applyBorder="1"/>
    <xf numFmtId="164" fontId="30" fillId="13" borderId="5" xfId="0" applyNumberFormat="1" applyFont="1" applyFill="1" applyBorder="1" applyAlignment="1">
      <alignment horizontal="center"/>
    </xf>
    <xf numFmtId="164" fontId="13" fillId="9" borderId="0" xfId="0" applyNumberFormat="1" applyFont="1" applyFill="1" applyBorder="1" applyAlignment="1">
      <alignment horizontal="center" wrapText="1"/>
    </xf>
    <xf numFmtId="164" fontId="14" fillId="19" borderId="18" xfId="0" applyNumberFormat="1" applyFont="1" applyFill="1" applyBorder="1" applyAlignment="1">
      <alignment horizontal="center" wrapText="1"/>
    </xf>
    <xf numFmtId="164" fontId="25" fillId="19" borderId="18" xfId="0" applyNumberFormat="1" applyFont="1" applyFill="1" applyBorder="1" applyAlignment="1">
      <alignment horizontal="center" wrapText="1"/>
    </xf>
    <xf numFmtId="164" fontId="17" fillId="19" borderId="18" xfId="0" applyNumberFormat="1" applyFont="1" applyFill="1" applyBorder="1" applyAlignment="1">
      <alignment horizontal="center" wrapText="1"/>
    </xf>
    <xf numFmtId="164" fontId="28" fillId="19" borderId="36" xfId="0" applyNumberFormat="1" applyFont="1" applyFill="1" applyBorder="1" applyAlignment="1">
      <alignment horizontal="center"/>
    </xf>
    <xf numFmtId="164" fontId="25" fillId="9" borderId="18" xfId="0" applyNumberFormat="1" applyFont="1" applyFill="1" applyBorder="1" applyAlignment="1">
      <alignment horizontal="center"/>
    </xf>
    <xf numFmtId="0" fontId="25" fillId="0" borderId="0" xfId="0" applyFont="1"/>
    <xf numFmtId="164" fontId="65" fillId="20" borderId="48" xfId="0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164" fontId="14" fillId="3" borderId="1" xfId="0" quotePrefix="1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3" borderId="1" xfId="0" quotePrefix="1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/>
    </xf>
    <xf numFmtId="164" fontId="22" fillId="9" borderId="0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left" wrapText="1"/>
    </xf>
    <xf numFmtId="164" fontId="14" fillId="9" borderId="1" xfId="0" applyNumberFormat="1" applyFont="1" applyFill="1" applyBorder="1" applyAlignment="1">
      <alignment horizontal="center"/>
    </xf>
    <xf numFmtId="0" fontId="14" fillId="9" borderId="1" xfId="0" applyFont="1" applyFill="1" applyBorder="1"/>
    <xf numFmtId="0" fontId="64" fillId="9" borderId="1" xfId="0" applyFont="1" applyFill="1" applyBorder="1" applyAlignment="1">
      <alignment horizontal="left" wrapText="1"/>
    </xf>
    <xf numFmtId="164" fontId="64" fillId="9" borderId="1" xfId="0" applyNumberFormat="1" applyFont="1" applyFill="1" applyBorder="1" applyAlignment="1">
      <alignment horizontal="center"/>
    </xf>
    <xf numFmtId="0" fontId="64" fillId="9" borderId="1" xfId="0" applyFont="1" applyFill="1" applyBorder="1"/>
    <xf numFmtId="164" fontId="64" fillId="3" borderId="1" xfId="0" applyNumberFormat="1" applyFont="1" applyFill="1" applyBorder="1" applyAlignment="1">
      <alignment horizontal="center"/>
    </xf>
    <xf numFmtId="164" fontId="14" fillId="9" borderId="69" xfId="0" applyNumberFormat="1" applyFont="1" applyFill="1" applyBorder="1" applyAlignment="1">
      <alignment horizontal="center"/>
    </xf>
    <xf numFmtId="0" fontId="14" fillId="0" borderId="0" xfId="0" applyFont="1"/>
    <xf numFmtId="164" fontId="34" fillId="3" borderId="1" xfId="0" applyNumberFormat="1" applyFont="1" applyFill="1" applyBorder="1" applyAlignment="1">
      <alignment horizontal="center"/>
    </xf>
    <xf numFmtId="164" fontId="14" fillId="18" borderId="32" xfId="0" applyNumberFormat="1" applyFont="1" applyFill="1" applyBorder="1" applyAlignment="1">
      <alignment horizontal="center" wrapText="1"/>
    </xf>
    <xf numFmtId="164" fontId="17" fillId="11" borderId="70" xfId="0" applyNumberFormat="1" applyFont="1" applyFill="1" applyBorder="1" applyAlignment="1">
      <alignment horizontal="center" wrapText="1"/>
    </xf>
    <xf numFmtId="164" fontId="14" fillId="18" borderId="69" xfId="0" applyNumberFormat="1" applyFont="1" applyFill="1" applyBorder="1" applyAlignment="1">
      <alignment horizontal="center" wrapText="1"/>
    </xf>
    <xf numFmtId="164" fontId="14" fillId="18" borderId="69" xfId="0" quotePrefix="1" applyNumberFormat="1" applyFont="1" applyFill="1" applyBorder="1" applyAlignment="1">
      <alignment horizontal="center" wrapText="1"/>
    </xf>
    <xf numFmtId="164" fontId="26" fillId="13" borderId="69" xfId="0" quotePrefix="1" applyNumberFormat="1" applyFont="1" applyFill="1" applyBorder="1" applyAlignment="1">
      <alignment horizontal="center" wrapText="1"/>
    </xf>
    <xf numFmtId="164" fontId="17" fillId="11" borderId="69" xfId="0" applyNumberFormat="1" applyFont="1" applyFill="1" applyBorder="1" applyAlignment="1">
      <alignment horizontal="center" wrapText="1"/>
    </xf>
    <xf numFmtId="164" fontId="14" fillId="0" borderId="69" xfId="0" applyNumberFormat="1" applyFont="1" applyFill="1" applyBorder="1" applyAlignment="1">
      <alignment horizontal="center" wrapText="1"/>
    </xf>
    <xf numFmtId="164" fontId="15" fillId="18" borderId="69" xfId="0" applyNumberFormat="1" applyFont="1" applyFill="1" applyBorder="1" applyAlignment="1">
      <alignment horizontal="center" wrapText="1"/>
    </xf>
    <xf numFmtId="164" fontId="17" fillId="18" borderId="69" xfId="0" applyNumberFormat="1" applyFont="1" applyFill="1" applyBorder="1" applyAlignment="1">
      <alignment horizontal="center" wrapText="1"/>
    </xf>
    <xf numFmtId="0" fontId="16" fillId="5" borderId="37" xfId="0" applyFont="1" applyFill="1" applyBorder="1" applyAlignment="1">
      <alignment wrapText="1"/>
    </xf>
    <xf numFmtId="0" fontId="16" fillId="5" borderId="36" xfId="0" applyFont="1" applyFill="1" applyBorder="1" applyAlignment="1">
      <alignment wrapText="1"/>
    </xf>
    <xf numFmtId="0" fontId="0" fillId="5" borderId="36" xfId="0" applyFill="1" applyBorder="1"/>
    <xf numFmtId="0" fontId="0" fillId="5" borderId="38" xfId="0" applyFill="1" applyBorder="1"/>
    <xf numFmtId="0" fontId="32" fillId="17" borderId="1" xfId="0" applyFont="1" applyFill="1" applyBorder="1" applyAlignment="1">
      <alignment horizontal="left" vertical="center" wrapText="1"/>
    </xf>
    <xf numFmtId="164" fontId="13" fillId="17" borderId="1" xfId="0" applyNumberFormat="1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0" fillId="17" borderId="1" xfId="0" applyFill="1" applyBorder="1"/>
    <xf numFmtId="0" fontId="14" fillId="0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164" fontId="14" fillId="9" borderId="1" xfId="0" applyNumberFormat="1" applyFont="1" applyFill="1" applyBorder="1" applyAlignment="1">
      <alignment horizontal="center" wrapText="1"/>
    </xf>
    <xf numFmtId="0" fontId="17" fillId="16" borderId="1" xfId="0" applyFont="1" applyFill="1" applyBorder="1" applyAlignment="1">
      <alignment wrapText="1"/>
    </xf>
    <xf numFmtId="164" fontId="17" fillId="16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6" fillId="15" borderId="1" xfId="0" applyFont="1" applyFill="1" applyBorder="1" applyAlignment="1">
      <alignment wrapText="1"/>
    </xf>
    <xf numFmtId="0" fontId="0" fillId="15" borderId="1" xfId="0" applyFill="1" applyBorder="1"/>
    <xf numFmtId="0" fontId="13" fillId="3" borderId="1" xfId="0" applyFont="1" applyFill="1" applyBorder="1"/>
    <xf numFmtId="164" fontId="25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2" fillId="12" borderId="1" xfId="0" applyNumberFormat="1" applyFont="1" applyFill="1" applyBorder="1" applyAlignment="1">
      <alignment horizontal="center"/>
    </xf>
    <xf numFmtId="164" fontId="22" fillId="10" borderId="1" xfId="0" applyNumberFormat="1" applyFont="1" applyFill="1" applyBorder="1" applyAlignment="1">
      <alignment horizontal="center"/>
    </xf>
    <xf numFmtId="164" fontId="22" fillId="18" borderId="1" xfId="0" applyNumberFormat="1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0" fontId="34" fillId="18" borderId="1" xfId="0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164" fontId="14" fillId="19" borderId="1" xfId="0" applyNumberFormat="1" applyFont="1" applyFill="1" applyBorder="1" applyAlignment="1">
      <alignment horizontal="center" wrapText="1"/>
    </xf>
    <xf numFmtId="164" fontId="25" fillId="18" borderId="1" xfId="0" applyNumberFormat="1" applyFont="1" applyFill="1" applyBorder="1" applyAlignment="1">
      <alignment horizontal="center" wrapText="1"/>
    </xf>
    <xf numFmtId="0" fontId="14" fillId="19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16" fillId="8" borderId="1" xfId="0" applyFont="1" applyFill="1" applyBorder="1" applyAlignment="1">
      <alignment wrapText="1"/>
    </xf>
    <xf numFmtId="0" fontId="0" fillId="8" borderId="1" xfId="0" applyFill="1" applyBorder="1"/>
    <xf numFmtId="0" fontId="17" fillId="11" borderId="1" xfId="0" applyFont="1" applyFill="1" applyBorder="1" applyAlignment="1">
      <alignment wrapText="1"/>
    </xf>
    <xf numFmtId="164" fontId="14" fillId="18" borderId="1" xfId="0" quotePrefix="1" applyNumberFormat="1" applyFont="1" applyFill="1" applyBorder="1" applyAlignment="1">
      <alignment horizontal="center" wrapText="1"/>
    </xf>
    <xf numFmtId="0" fontId="14" fillId="12" borderId="1" xfId="0" applyFont="1" applyFill="1" applyBorder="1" applyAlignment="1">
      <alignment wrapText="1"/>
    </xf>
    <xf numFmtId="164" fontId="17" fillId="12" borderId="1" xfId="0" quotePrefix="1" applyNumberFormat="1" applyFont="1" applyFill="1" applyBorder="1" applyAlignment="1">
      <alignment horizontal="center" wrapText="1"/>
    </xf>
    <xf numFmtId="0" fontId="14" fillId="11" borderId="1" xfId="0" applyFont="1" applyFill="1" applyBorder="1" applyAlignment="1">
      <alignment wrapText="1"/>
    </xf>
    <xf numFmtId="164" fontId="26" fillId="14" borderId="1" xfId="0" quotePrefix="1" applyNumberFormat="1" applyFont="1" applyFill="1" applyBorder="1" applyAlignment="1">
      <alignment horizontal="center" wrapText="1"/>
    </xf>
    <xf numFmtId="164" fontId="26" fillId="13" borderId="1" xfId="0" quotePrefix="1" applyNumberFormat="1" applyFont="1" applyFill="1" applyBorder="1" applyAlignment="1">
      <alignment horizontal="center" wrapText="1"/>
    </xf>
    <xf numFmtId="164" fontId="24" fillId="11" borderId="1" xfId="0" quotePrefix="1" applyNumberFormat="1" applyFont="1" applyFill="1" applyBorder="1" applyAlignment="1">
      <alignment horizontal="center" wrapText="1"/>
    </xf>
    <xf numFmtId="164" fontId="15" fillId="11" borderId="1" xfId="0" quotePrefix="1" applyNumberFormat="1" applyFont="1" applyFill="1" applyBorder="1" applyAlignment="1">
      <alignment horizontal="center" wrapText="1"/>
    </xf>
    <xf numFmtId="164" fontId="24" fillId="11" borderId="1" xfId="0" applyNumberFormat="1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left" wrapText="1"/>
    </xf>
    <xf numFmtId="164" fontId="25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/>
    <xf numFmtId="0" fontId="15" fillId="11" borderId="1" xfId="0" applyFont="1" applyFill="1" applyBorder="1" applyAlignment="1"/>
    <xf numFmtId="164" fontId="15" fillId="12" borderId="1" xfId="0" applyNumberFormat="1" applyFont="1" applyFill="1" applyBorder="1" applyAlignment="1">
      <alignment horizontal="center" wrapText="1"/>
    </xf>
    <xf numFmtId="164" fontId="15" fillId="18" borderId="1" xfId="0" applyNumberFormat="1" applyFont="1" applyFill="1" applyBorder="1" applyAlignment="1">
      <alignment horizontal="center" wrapText="1"/>
    </xf>
    <xf numFmtId="164" fontId="17" fillId="18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/>
    <xf numFmtId="164" fontId="27" fillId="0" borderId="1" xfId="0" applyNumberFormat="1" applyFont="1" applyFill="1" applyBorder="1" applyAlignment="1">
      <alignment horizontal="center" wrapText="1"/>
    </xf>
    <xf numFmtId="0" fontId="22" fillId="9" borderId="1" xfId="0" applyFont="1" applyFill="1" applyBorder="1" applyAlignment="1"/>
    <xf numFmtId="0" fontId="0" fillId="9" borderId="1" xfId="0" applyFont="1" applyFill="1" applyBorder="1" applyAlignment="1"/>
    <xf numFmtId="164" fontId="20" fillId="9" borderId="1" xfId="0" applyNumberFormat="1" applyFont="1" applyFill="1" applyBorder="1" applyAlignment="1">
      <alignment horizontal="left" wrapText="1"/>
    </xf>
    <xf numFmtId="164" fontId="13" fillId="9" borderId="1" xfId="0" applyNumberFormat="1" applyFont="1" applyFill="1" applyBorder="1" applyAlignment="1">
      <alignment horizontal="center" wrapText="1"/>
    </xf>
    <xf numFmtId="0" fontId="0" fillId="9" borderId="1" xfId="0" applyFill="1" applyBorder="1"/>
    <xf numFmtId="164" fontId="64" fillId="38" borderId="1" xfId="0" applyNumberFormat="1" applyFont="1" applyFill="1" applyBorder="1" applyAlignment="1">
      <alignment horizontal="center"/>
    </xf>
    <xf numFmtId="164" fontId="14" fillId="18" borderId="1" xfId="0" applyNumberFormat="1" applyFont="1" applyFill="1" applyBorder="1" applyAlignment="1">
      <alignment horizontal="center"/>
    </xf>
    <xf numFmtId="164" fontId="64" fillId="18" borderId="1" xfId="0" applyNumberFormat="1" applyFont="1" applyFill="1" applyBorder="1" applyAlignment="1">
      <alignment horizontal="center"/>
    </xf>
    <xf numFmtId="164" fontId="28" fillId="23" borderId="36" xfId="0" applyNumberFormat="1" applyFont="1" applyFill="1" applyBorder="1" applyAlignment="1">
      <alignment horizontal="center"/>
    </xf>
    <xf numFmtId="164" fontId="14" fillId="23" borderId="1" xfId="0" applyNumberFormat="1" applyFont="1" applyFill="1" applyBorder="1" applyAlignment="1">
      <alignment horizontal="center" wrapText="1"/>
    </xf>
    <xf numFmtId="164" fontId="17" fillId="23" borderId="1" xfId="0" applyNumberFormat="1" applyFont="1" applyFill="1" applyBorder="1" applyAlignment="1">
      <alignment horizontal="center" wrapText="1"/>
    </xf>
    <xf numFmtId="164" fontId="14" fillId="23" borderId="1" xfId="0" quotePrefix="1" applyNumberFormat="1" applyFont="1" applyFill="1" applyBorder="1" applyAlignment="1">
      <alignment horizontal="center" wrapText="1"/>
    </xf>
    <xf numFmtId="164" fontId="15" fillId="23" borderId="1" xfId="0" applyNumberFormat="1" applyFont="1" applyFill="1" applyBorder="1" applyAlignment="1">
      <alignment horizontal="center" wrapText="1"/>
    </xf>
    <xf numFmtId="164" fontId="14" fillId="38" borderId="1" xfId="0" applyNumberFormat="1" applyFont="1" applyFill="1" applyBorder="1" applyAlignment="1">
      <alignment horizontal="center" wrapText="1"/>
    </xf>
    <xf numFmtId="164" fontId="17" fillId="38" borderId="1" xfId="0" applyNumberFormat="1" applyFont="1" applyFill="1" applyBorder="1" applyAlignment="1">
      <alignment horizontal="center" wrapText="1"/>
    </xf>
    <xf numFmtId="164" fontId="22" fillId="38" borderId="1" xfId="0" applyNumberFormat="1" applyFont="1" applyFill="1" applyBorder="1" applyAlignment="1">
      <alignment horizontal="center"/>
    </xf>
    <xf numFmtId="164" fontId="14" fillId="38" borderId="1" xfId="0" quotePrefix="1" applyNumberFormat="1" applyFont="1" applyFill="1" applyBorder="1" applyAlignment="1">
      <alignment horizontal="center" wrapText="1"/>
    </xf>
    <xf numFmtId="0" fontId="66" fillId="11" borderId="1" xfId="0" applyFont="1" applyFill="1" applyBorder="1" applyAlignment="1"/>
    <xf numFmtId="164" fontId="63" fillId="2" borderId="1" xfId="0" applyNumberFormat="1" applyFont="1" applyFill="1" applyBorder="1" applyAlignment="1">
      <alignment horizontal="center" wrapText="1"/>
    </xf>
    <xf numFmtId="164" fontId="63" fillId="12" borderId="1" xfId="0" applyNumberFormat="1" applyFont="1" applyFill="1" applyBorder="1" applyAlignment="1">
      <alignment horizontal="center" wrapText="1"/>
    </xf>
    <xf numFmtId="164" fontId="63" fillId="10" borderId="1" xfId="0" applyNumberFormat="1" applyFont="1" applyFill="1" applyBorder="1" applyAlignment="1">
      <alignment horizontal="center" wrapText="1"/>
    </xf>
    <xf numFmtId="164" fontId="63" fillId="18" borderId="1" xfId="0" applyNumberFormat="1" applyFont="1" applyFill="1" applyBorder="1" applyAlignment="1">
      <alignment horizontal="center" wrapText="1"/>
    </xf>
    <xf numFmtId="164" fontId="63" fillId="38" borderId="1" xfId="0" applyNumberFormat="1" applyFont="1" applyFill="1" applyBorder="1" applyAlignment="1">
      <alignment horizontal="center" wrapText="1"/>
    </xf>
    <xf numFmtId="164" fontId="63" fillId="23" borderId="1" xfId="0" applyNumberFormat="1" applyFont="1" applyFill="1" applyBorder="1" applyAlignment="1">
      <alignment horizontal="center" wrapText="1"/>
    </xf>
    <xf numFmtId="164" fontId="63" fillId="18" borderId="69" xfId="0" applyNumberFormat="1" applyFont="1" applyFill="1" applyBorder="1" applyAlignment="1">
      <alignment horizontal="center" wrapText="1"/>
    </xf>
    <xf numFmtId="164" fontId="63" fillId="2" borderId="18" xfId="0" applyNumberFormat="1" applyFont="1" applyFill="1" applyBorder="1" applyAlignment="1">
      <alignment horizontal="center" wrapText="1"/>
    </xf>
    <xf numFmtId="164" fontId="63" fillId="2" borderId="2" xfId="0" applyNumberFormat="1" applyFont="1" applyFill="1" applyBorder="1" applyAlignment="1">
      <alignment horizontal="center" wrapText="1"/>
    </xf>
    <xf numFmtId="0" fontId="66" fillId="0" borderId="0" xfId="0" applyFont="1"/>
    <xf numFmtId="0" fontId="67" fillId="0" borderId="1" xfId="0" applyFont="1" applyFill="1" applyBorder="1" applyAlignment="1"/>
    <xf numFmtId="164" fontId="68" fillId="2" borderId="1" xfId="0" applyNumberFormat="1" applyFont="1" applyFill="1" applyBorder="1" applyAlignment="1">
      <alignment horizontal="center" wrapText="1"/>
    </xf>
    <xf numFmtId="164" fontId="68" fillId="12" borderId="1" xfId="0" applyNumberFormat="1" applyFont="1" applyFill="1" applyBorder="1" applyAlignment="1">
      <alignment horizontal="center" wrapText="1"/>
    </xf>
    <xf numFmtId="164" fontId="68" fillId="10" borderId="1" xfId="0" applyNumberFormat="1" applyFont="1" applyFill="1" applyBorder="1" applyAlignment="1">
      <alignment horizontal="center" wrapText="1"/>
    </xf>
    <xf numFmtId="164" fontId="68" fillId="18" borderId="1" xfId="0" applyNumberFormat="1" applyFont="1" applyFill="1" applyBorder="1" applyAlignment="1">
      <alignment horizontal="center" wrapText="1"/>
    </xf>
    <xf numFmtId="164" fontId="68" fillId="38" borderId="1" xfId="0" applyNumberFormat="1" applyFont="1" applyFill="1" applyBorder="1" applyAlignment="1">
      <alignment horizontal="center" wrapText="1"/>
    </xf>
    <xf numFmtId="164" fontId="68" fillId="23" borderId="1" xfId="0" applyNumberFormat="1" applyFont="1" applyFill="1" applyBorder="1" applyAlignment="1">
      <alignment horizontal="center" wrapText="1"/>
    </xf>
    <xf numFmtId="164" fontId="68" fillId="18" borderId="69" xfId="0" applyNumberFormat="1" applyFont="1" applyFill="1" applyBorder="1" applyAlignment="1">
      <alignment horizontal="center" wrapText="1"/>
    </xf>
    <xf numFmtId="164" fontId="68" fillId="2" borderId="18" xfId="0" applyNumberFormat="1" applyFont="1" applyFill="1" applyBorder="1" applyAlignment="1">
      <alignment horizontal="center" wrapText="1"/>
    </xf>
    <xf numFmtId="164" fontId="68" fillId="2" borderId="2" xfId="0" applyNumberFormat="1" applyFont="1" applyFill="1" applyBorder="1" applyAlignment="1">
      <alignment horizontal="center" wrapText="1"/>
    </xf>
    <xf numFmtId="0" fontId="67" fillId="0" borderId="0" xfId="0" applyFont="1" applyFill="1"/>
    <xf numFmtId="164" fontId="70" fillId="3" borderId="1" xfId="0" applyNumberFormat="1" applyFont="1" applyFill="1" applyBorder="1" applyAlignment="1">
      <alignment horizontal="center"/>
    </xf>
    <xf numFmtId="164" fontId="69" fillId="38" borderId="1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 vertical="center" textRotation="90" wrapText="1"/>
    </xf>
    <xf numFmtId="0" fontId="56" fillId="0" borderId="3" xfId="0" applyFont="1" applyBorder="1" applyAlignment="1"/>
    <xf numFmtId="0" fontId="56" fillId="0" borderId="4" xfId="0" applyFont="1" applyBorder="1" applyAlignment="1"/>
    <xf numFmtId="0" fontId="18" fillId="37" borderId="11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4" xfId="0" applyBorder="1" applyAlignment="1"/>
    <xf numFmtId="0" fontId="57" fillId="0" borderId="38" xfId="0" applyFont="1" applyBorder="1" applyAlignment="1">
      <alignment horizontal="center" vertical="center" textRotation="90" wrapText="1"/>
    </xf>
    <xf numFmtId="0" fontId="0" fillId="0" borderId="40" xfId="0" applyBorder="1" applyAlignment="1"/>
    <xf numFmtId="0" fontId="58" fillId="30" borderId="11" xfId="0" applyFont="1" applyFill="1" applyBorder="1" applyAlignment="1">
      <alignment horizontal="center" vertical="center" textRotation="90" wrapText="1"/>
    </xf>
    <xf numFmtId="0" fontId="58" fillId="30" borderId="39" xfId="0" applyFont="1" applyFill="1" applyBorder="1" applyAlignment="1">
      <alignment horizontal="center" vertical="center" textRotation="90" wrapText="1"/>
    </xf>
    <xf numFmtId="0" fontId="0" fillId="0" borderId="39" xfId="0" applyBorder="1" applyAlignment="1"/>
    <xf numFmtId="0" fontId="59" fillId="0" borderId="11" xfId="0" applyFont="1" applyFill="1" applyBorder="1" applyAlignment="1">
      <alignment horizontal="center" vertical="center" textRotation="90"/>
    </xf>
    <xf numFmtId="0" fontId="59" fillId="0" borderId="3" xfId="0" applyFont="1" applyFill="1" applyBorder="1" applyAlignment="1">
      <alignment horizontal="center" vertical="center" textRotation="90"/>
    </xf>
    <xf numFmtId="0" fontId="59" fillId="0" borderId="3" xfId="0" applyFont="1" applyBorder="1" applyAlignment="1"/>
    <xf numFmtId="0" fontId="59" fillId="0" borderId="4" xfId="0" applyFont="1" applyBorder="1" applyAlignment="1"/>
    <xf numFmtId="0" fontId="54" fillId="30" borderId="11" xfId="0" applyFont="1" applyFill="1" applyBorder="1" applyAlignment="1">
      <alignment horizontal="center" vertical="center" textRotation="90"/>
    </xf>
    <xf numFmtId="0" fontId="54" fillId="30" borderId="3" xfId="0" applyFont="1" applyFill="1" applyBorder="1" applyAlignment="1">
      <alignment horizontal="center" vertical="center" textRotation="90"/>
    </xf>
    <xf numFmtId="0" fontId="57" fillId="0" borderId="36" xfId="0" applyFont="1" applyBorder="1" applyAlignment="1">
      <alignment horizontal="center" vertical="center" textRotation="90" wrapText="1"/>
    </xf>
    <xf numFmtId="0" fontId="0" fillId="0" borderId="0" xfId="0" applyAlignment="1"/>
    <xf numFmtId="0" fontId="58" fillId="30" borderId="36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164" fontId="71" fillId="38" borderId="1" xfId="0" applyNumberFormat="1" applyFont="1" applyFill="1" applyBorder="1" applyAlignment="1">
      <alignment horizontal="center" wrapText="1"/>
    </xf>
    <xf numFmtId="164" fontId="69" fillId="18" borderId="1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 wrapText="1"/>
    </xf>
    <xf numFmtId="164" fontId="14" fillId="3" borderId="16" xfId="0" applyNumberFormat="1" applyFont="1" applyFill="1" applyBorder="1" applyAlignment="1">
      <alignment horizontal="center" wrapText="1"/>
    </xf>
    <xf numFmtId="164" fontId="14" fillId="3" borderId="18" xfId="0" applyNumberFormat="1" applyFont="1" applyFill="1" applyBorder="1" applyAlignment="1">
      <alignment horizontal="center" wrapText="1"/>
    </xf>
    <xf numFmtId="164" fontId="14" fillId="3" borderId="21" xfId="0" applyNumberFormat="1" applyFont="1" applyFill="1" applyBorder="1" applyAlignment="1">
      <alignment horizontal="center" wrapText="1"/>
    </xf>
    <xf numFmtId="164" fontId="17" fillId="3" borderId="18" xfId="0" applyNumberFormat="1" applyFont="1" applyFill="1" applyBorder="1" applyAlignment="1">
      <alignment horizontal="center" wrapText="1"/>
    </xf>
    <xf numFmtId="164" fontId="17" fillId="3" borderId="21" xfId="0" applyNumberFormat="1" applyFont="1" applyFill="1" applyBorder="1" applyAlignment="1">
      <alignment horizontal="center" wrapText="1"/>
    </xf>
    <xf numFmtId="164" fontId="14" fillId="3" borderId="20" xfId="0" applyNumberFormat="1" applyFont="1" applyFill="1" applyBorder="1" applyAlignment="1">
      <alignment horizontal="center" wrapText="1"/>
    </xf>
    <xf numFmtId="164" fontId="14" fillId="3" borderId="19" xfId="0" applyNumberFormat="1" applyFont="1" applyFill="1" applyBorder="1" applyAlignment="1">
      <alignment horizontal="center" wrapText="1"/>
    </xf>
    <xf numFmtId="164" fontId="17" fillId="3" borderId="10" xfId="0" applyNumberFormat="1" applyFont="1" applyFill="1" applyBorder="1" applyAlignment="1">
      <alignment horizontal="center" wrapText="1"/>
    </xf>
    <xf numFmtId="164" fontId="14" fillId="3" borderId="10" xfId="0" applyNumberFormat="1" applyFont="1" applyFill="1" applyBorder="1" applyAlignment="1">
      <alignment horizontal="center" wrapText="1"/>
    </xf>
    <xf numFmtId="164" fontId="17" fillId="3" borderId="13" xfId="0" applyNumberFormat="1" applyFont="1" applyFill="1" applyBorder="1" applyAlignment="1">
      <alignment horizontal="center" wrapText="1"/>
    </xf>
    <xf numFmtId="164" fontId="17" fillId="3" borderId="17" xfId="0" applyNumberFormat="1" applyFont="1" applyFill="1" applyBorder="1" applyAlignment="1">
      <alignment horizontal="center" wrapText="1"/>
    </xf>
    <xf numFmtId="164" fontId="17" fillId="3" borderId="15" xfId="0" applyNumberFormat="1" applyFont="1" applyFill="1" applyBorder="1" applyAlignment="1">
      <alignment horizontal="center" wrapText="1"/>
    </xf>
    <xf numFmtId="164" fontId="17" fillId="3" borderId="23" xfId="0" applyNumberFormat="1" applyFont="1" applyFill="1" applyBorder="1" applyAlignment="1">
      <alignment horizontal="center" wrapText="1"/>
    </xf>
    <xf numFmtId="164" fontId="14" fillId="3" borderId="2" xfId="0" applyNumberFormat="1" applyFont="1" applyFill="1" applyBorder="1" applyAlignment="1">
      <alignment horizontal="center" wrapText="1"/>
    </xf>
    <xf numFmtId="164" fontId="14" fillId="3" borderId="2" xfId="0" quotePrefix="1" applyNumberFormat="1" applyFont="1" applyFill="1" applyBorder="1" applyAlignment="1">
      <alignment horizontal="center" wrapText="1"/>
    </xf>
    <xf numFmtId="164" fontId="14" fillId="3" borderId="2" xfId="0" applyNumberFormat="1" applyFont="1" applyFill="1" applyBorder="1" applyAlignment="1">
      <alignment horizontal="center"/>
    </xf>
    <xf numFmtId="0" fontId="13" fillId="3" borderId="5" xfId="0" applyFont="1" applyFill="1" applyBorder="1"/>
    <xf numFmtId="164" fontId="14" fillId="3" borderId="15" xfId="0" applyNumberFormat="1" applyFont="1" applyFill="1" applyBorder="1" applyAlignment="1">
      <alignment horizontal="center"/>
    </xf>
    <xf numFmtId="164" fontId="14" fillId="3" borderId="16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164" fontId="14" fillId="3" borderId="19" xfId="0" applyNumberFormat="1" applyFont="1" applyFill="1" applyBorder="1" applyAlignment="1">
      <alignment horizontal="center"/>
    </xf>
    <xf numFmtId="164" fontId="17" fillId="3" borderId="2" xfId="0" quotePrefix="1" applyNumberFormat="1" applyFont="1" applyFill="1" applyBorder="1" applyAlignment="1">
      <alignment horizontal="center" wrapText="1"/>
    </xf>
    <xf numFmtId="164" fontId="17" fillId="3" borderId="2" xfId="0" applyNumberFormat="1" applyFont="1" applyFill="1" applyBorder="1" applyAlignment="1">
      <alignment horizontal="center" wrapText="1"/>
    </xf>
    <xf numFmtId="164" fontId="24" fillId="7" borderId="1" xfId="0" applyNumberFormat="1" applyFont="1" applyFill="1" applyBorder="1" applyAlignment="1">
      <alignment horizontal="center" wrapText="1"/>
    </xf>
    <xf numFmtId="164" fontId="72" fillId="3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164" fontId="27" fillId="0" borderId="2" xfId="0" applyNumberFormat="1" applyFont="1" applyFill="1" applyBorder="1" applyAlignment="1">
      <alignment horizontal="center" wrapText="1"/>
    </xf>
    <xf numFmtId="164" fontId="27" fillId="0" borderId="18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164" fontId="11" fillId="5" borderId="39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center" vertical="center"/>
    </xf>
    <xf numFmtId="164" fontId="0" fillId="29" borderId="35" xfId="0" applyNumberFormat="1" applyFill="1" applyBorder="1" applyAlignment="1">
      <alignment horizontal="center" vertical="center" wrapText="1"/>
    </xf>
    <xf numFmtId="164" fontId="0" fillId="29" borderId="35" xfId="0" applyNumberFormat="1" applyFont="1" applyFill="1" applyBorder="1" applyAlignment="1">
      <alignment horizontal="center" vertical="center"/>
    </xf>
    <xf numFmtId="164" fontId="11" fillId="29" borderId="49" xfId="0" applyNumberFormat="1" applyFont="1" applyFill="1" applyBorder="1" applyAlignment="1">
      <alignment horizontal="center" vertical="center"/>
    </xf>
    <xf numFmtId="164" fontId="35" fillId="29" borderId="3" xfId="0" applyNumberFormat="1" applyFont="1" applyFill="1" applyBorder="1" applyAlignment="1">
      <alignment horizontal="center" vertical="center"/>
    </xf>
    <xf numFmtId="164" fontId="11" fillId="29" borderId="3" xfId="0" applyNumberFormat="1" applyFont="1" applyFill="1" applyBorder="1" applyAlignment="1">
      <alignment horizontal="center" vertical="center"/>
    </xf>
    <xf numFmtId="164" fontId="11" fillId="29" borderId="39" xfId="0" applyNumberFormat="1" applyFont="1" applyFill="1" applyBorder="1" applyAlignment="1">
      <alignment horizontal="center" vertical="center"/>
    </xf>
    <xf numFmtId="164" fontId="11" fillId="29" borderId="0" xfId="0" applyNumberFormat="1" applyFont="1" applyFill="1" applyBorder="1" applyAlignment="1">
      <alignment horizontal="center" vertical="center"/>
    </xf>
    <xf numFmtId="164" fontId="74" fillId="25" borderId="48" xfId="0" applyNumberFormat="1" applyFont="1" applyFill="1" applyBorder="1" applyAlignment="1">
      <alignment horizontal="center" vertical="center" wrapText="1"/>
    </xf>
    <xf numFmtId="164" fontId="74" fillId="24" borderId="48" xfId="0" applyNumberFormat="1" applyFont="1" applyFill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left" wrapText="1"/>
    </xf>
    <xf numFmtId="164" fontId="37" fillId="3" borderId="1" xfId="0" applyNumberFormat="1" applyFont="1" applyFill="1" applyBorder="1" applyAlignment="1">
      <alignment horizontal="center" vertical="center"/>
    </xf>
    <xf numFmtId="164" fontId="37" fillId="28" borderId="35" xfId="0" applyNumberFormat="1" applyFont="1" applyFill="1" applyBorder="1" applyAlignment="1">
      <alignment horizontal="center" vertical="center" wrapText="1"/>
    </xf>
    <xf numFmtId="164" fontId="37" fillId="3" borderId="48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wrapText="1"/>
    </xf>
    <xf numFmtId="0" fontId="0" fillId="0" borderId="69" xfId="0" applyFont="1" applyFill="1" applyBorder="1"/>
    <xf numFmtId="0" fontId="0" fillId="0" borderId="0" xfId="0" applyFont="1" applyFill="1"/>
    <xf numFmtId="0" fontId="19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101"/>
  <sheetViews>
    <sheetView tabSelected="1" topLeftCell="A4" zoomScaleNormal="100" workbookViewId="0">
      <pane xSplit="14" ySplit="6" topLeftCell="AD10" activePane="bottomRight" state="frozen"/>
      <selection activeCell="A4" sqref="A4"/>
      <selection pane="topRight" activeCell="O4" sqref="O4"/>
      <selection pane="bottomLeft" activeCell="A10" sqref="A10"/>
      <selection pane="bottomRight" activeCell="B15" sqref="B15"/>
    </sheetView>
  </sheetViews>
  <sheetFormatPr defaultRowHeight="14.5" x14ac:dyDescent="0.35"/>
  <cols>
    <col min="1" max="1" width="66.453125" customWidth="1"/>
    <col min="2" max="2" width="14.26953125" customWidth="1"/>
    <col min="3" max="16" width="9.08984375" hidden="1" customWidth="1"/>
    <col min="17" max="17" width="6.36328125" hidden="1" customWidth="1"/>
    <col min="18" max="18" width="10.08984375" hidden="1" customWidth="1"/>
    <col min="19" max="19" width="8.36328125" hidden="1" customWidth="1"/>
    <col min="20" max="20" width="11.7265625" hidden="1" customWidth="1"/>
    <col min="21" max="21" width="11" hidden="1" customWidth="1"/>
    <col min="22" max="22" width="11.54296875" hidden="1" customWidth="1"/>
    <col min="23" max="23" width="12.453125" hidden="1" customWidth="1"/>
    <col min="24" max="24" width="8.90625" hidden="1" customWidth="1"/>
    <col min="25" max="25" width="10.6328125" hidden="1" customWidth="1"/>
    <col min="26" max="26" width="13.54296875" hidden="1" customWidth="1"/>
    <col min="27" max="27" width="17.54296875" hidden="1" customWidth="1"/>
    <col min="28" max="28" width="27.36328125" hidden="1" customWidth="1"/>
    <col min="29" max="29" width="9" hidden="1" customWidth="1"/>
    <col min="30" max="30" width="11" customWidth="1"/>
    <col min="31" max="31" width="14.08984375" customWidth="1"/>
    <col min="32" max="32" width="8.7265625" customWidth="1"/>
    <col min="33" max="33" width="10.08984375" hidden="1" customWidth="1"/>
    <col min="34" max="34" width="13.1796875" customWidth="1"/>
    <col min="35" max="36" width="8.7265625" customWidth="1"/>
    <col min="37" max="37" width="15.6328125" customWidth="1"/>
    <col min="38" max="40" width="8.7265625" customWidth="1"/>
    <col min="41" max="41" width="11.54296875" hidden="1" customWidth="1"/>
    <col min="42" max="44" width="8.7265625" hidden="1" customWidth="1"/>
  </cols>
  <sheetData>
    <row r="1" spans="1:44" ht="15" thickBot="1" x14ac:dyDescent="0.4"/>
    <row r="2" spans="1:44" ht="21" x14ac:dyDescent="0.5">
      <c r="A2" s="23" t="s">
        <v>46</v>
      </c>
      <c r="B2" s="82"/>
    </row>
    <row r="3" spans="1:44" x14ac:dyDescent="0.35">
      <c r="A3" s="15" t="s">
        <v>49</v>
      </c>
      <c r="B3" s="22"/>
    </row>
    <row r="4" spans="1:44" x14ac:dyDescent="0.35">
      <c r="A4" s="15" t="s">
        <v>53</v>
      </c>
      <c r="B4" s="22"/>
    </row>
    <row r="5" spans="1:44" ht="15" thickBot="1" x14ac:dyDescent="0.4">
      <c r="A5" s="16" t="s">
        <v>50</v>
      </c>
      <c r="B5" s="22"/>
      <c r="E5" s="25" t="s">
        <v>68</v>
      </c>
      <c r="Q5" s="25" t="s">
        <v>77</v>
      </c>
    </row>
    <row r="6" spans="1:44" ht="24" customHeight="1" x14ac:dyDescent="0.35">
      <c r="A6" s="22"/>
      <c r="B6" s="22"/>
      <c r="C6" s="25">
        <v>2019</v>
      </c>
      <c r="E6" s="25">
        <v>2020</v>
      </c>
      <c r="O6" s="25"/>
      <c r="Q6" s="25">
        <v>2021</v>
      </c>
      <c r="U6" s="1627" t="s">
        <v>445</v>
      </c>
      <c r="V6" s="594"/>
      <c r="AC6" s="1708">
        <v>2022</v>
      </c>
      <c r="AD6" s="1709" t="s">
        <v>450</v>
      </c>
      <c r="AG6" s="25"/>
      <c r="AH6" s="1627" t="s">
        <v>515</v>
      </c>
      <c r="AI6" s="594"/>
      <c r="AK6" t="s">
        <v>517</v>
      </c>
      <c r="AO6" t="s">
        <v>516</v>
      </c>
      <c r="AR6" s="1626">
        <v>2023</v>
      </c>
    </row>
    <row r="7" spans="1:44" ht="11" customHeight="1" thickBot="1" x14ac:dyDescent="0.4">
      <c r="B7" s="39" t="s">
        <v>70</v>
      </c>
      <c r="C7" s="21"/>
      <c r="D7" s="21"/>
      <c r="E7" s="21"/>
      <c r="I7" s="21"/>
      <c r="J7" s="21"/>
      <c r="K7" s="21"/>
      <c r="O7" s="21"/>
      <c r="P7" s="21"/>
      <c r="Q7" s="21"/>
      <c r="U7" s="21"/>
      <c r="V7" s="21"/>
      <c r="W7" s="21"/>
      <c r="AA7" s="21"/>
      <c r="AB7" s="21"/>
      <c r="AC7" s="1710"/>
      <c r="AD7" s="1711"/>
      <c r="AH7" s="21"/>
      <c r="AI7" s="21"/>
      <c r="AJ7" s="21"/>
      <c r="AK7" s="21"/>
      <c r="AO7" s="21"/>
      <c r="AP7" s="21"/>
      <c r="AQ7" s="21"/>
      <c r="AR7" s="21"/>
    </row>
    <row r="8" spans="1:44" ht="15" thickBot="1" x14ac:dyDescent="0.4">
      <c r="A8" s="19"/>
      <c r="B8" s="19" t="s">
        <v>47</v>
      </c>
      <c r="C8" s="64">
        <v>43069</v>
      </c>
      <c r="D8" s="65">
        <v>43099</v>
      </c>
      <c r="E8" s="66">
        <v>43495</v>
      </c>
      <c r="F8" s="67">
        <v>43524</v>
      </c>
      <c r="G8" s="68">
        <v>43554</v>
      </c>
      <c r="H8" s="69">
        <v>43585</v>
      </c>
      <c r="I8" s="70">
        <v>43615</v>
      </c>
      <c r="J8" s="71">
        <v>43646</v>
      </c>
      <c r="K8" s="72">
        <v>43676</v>
      </c>
      <c r="L8" s="73">
        <v>43707</v>
      </c>
      <c r="M8" s="74">
        <v>43738</v>
      </c>
      <c r="N8" s="75">
        <v>43768</v>
      </c>
      <c r="O8" s="64">
        <v>43069</v>
      </c>
      <c r="P8" s="65">
        <v>43099</v>
      </c>
      <c r="Q8" s="66">
        <v>43495</v>
      </c>
      <c r="R8" s="67">
        <v>43524</v>
      </c>
      <c r="S8" s="68">
        <v>43554</v>
      </c>
      <c r="T8" s="69">
        <v>43585</v>
      </c>
      <c r="U8" s="70">
        <v>44346</v>
      </c>
      <c r="V8" s="71">
        <v>44377</v>
      </c>
      <c r="W8" s="72">
        <v>44407</v>
      </c>
      <c r="X8" s="73">
        <v>44438</v>
      </c>
      <c r="Y8" s="74">
        <v>44469</v>
      </c>
      <c r="Z8" s="75">
        <v>44499</v>
      </c>
      <c r="AA8" s="64">
        <v>44530</v>
      </c>
      <c r="AB8" s="65">
        <v>44195</v>
      </c>
      <c r="AC8" s="66">
        <v>44591</v>
      </c>
      <c r="AD8" s="67">
        <v>44620</v>
      </c>
      <c r="AE8" s="68">
        <v>44650</v>
      </c>
      <c r="AF8" s="69">
        <v>44681</v>
      </c>
      <c r="AG8" s="1714" t="s">
        <v>477</v>
      </c>
      <c r="AH8" s="70">
        <v>44711</v>
      </c>
      <c r="AI8" s="71">
        <v>44742</v>
      </c>
      <c r="AJ8" s="72">
        <v>44772</v>
      </c>
      <c r="AK8" s="1810" t="s">
        <v>533</v>
      </c>
      <c r="AL8" s="73">
        <v>44803</v>
      </c>
      <c r="AM8" s="74">
        <v>44834</v>
      </c>
      <c r="AN8" s="75">
        <v>44864</v>
      </c>
      <c r="AO8" s="1720" t="s">
        <v>478</v>
      </c>
      <c r="AP8" s="64">
        <v>44895</v>
      </c>
      <c r="AQ8" s="65">
        <v>44925</v>
      </c>
      <c r="AR8" s="66">
        <v>44956</v>
      </c>
    </row>
    <row r="9" spans="1:44" ht="15" thickBot="1" x14ac:dyDescent="0.4">
      <c r="A9" s="19"/>
      <c r="B9" s="19" t="s">
        <v>48</v>
      </c>
      <c r="C9" s="76">
        <v>43069</v>
      </c>
      <c r="D9" s="77">
        <v>43099</v>
      </c>
      <c r="E9" s="78">
        <v>43495</v>
      </c>
      <c r="F9" s="79">
        <v>43524</v>
      </c>
      <c r="G9" s="67">
        <v>43554</v>
      </c>
      <c r="H9" s="69">
        <v>43585</v>
      </c>
      <c r="I9" s="70">
        <v>43615</v>
      </c>
      <c r="J9" s="80">
        <v>43646</v>
      </c>
      <c r="K9" s="78">
        <v>43676</v>
      </c>
      <c r="L9" s="79">
        <v>43707</v>
      </c>
      <c r="M9" s="81">
        <v>43738</v>
      </c>
      <c r="N9" s="75">
        <v>43768</v>
      </c>
      <c r="O9" s="76">
        <v>43069</v>
      </c>
      <c r="P9" s="77">
        <v>43099</v>
      </c>
      <c r="Q9" s="78">
        <v>43495</v>
      </c>
      <c r="R9" s="79">
        <v>43524</v>
      </c>
      <c r="S9" s="67">
        <v>43554</v>
      </c>
      <c r="T9" s="69">
        <v>43585</v>
      </c>
      <c r="U9" s="70">
        <v>44346</v>
      </c>
      <c r="V9" s="71">
        <v>44377</v>
      </c>
      <c r="W9" s="78">
        <v>43676</v>
      </c>
      <c r="X9" s="79">
        <v>43707</v>
      </c>
      <c r="Y9" s="74">
        <v>44469</v>
      </c>
      <c r="Z9" s="75">
        <v>44499</v>
      </c>
      <c r="AA9" s="64">
        <v>44530</v>
      </c>
      <c r="AB9" s="65">
        <v>44195</v>
      </c>
      <c r="AC9" s="78">
        <v>43495</v>
      </c>
      <c r="AD9" s="79">
        <v>43524</v>
      </c>
      <c r="AE9" s="68">
        <v>44650</v>
      </c>
      <c r="AF9" s="69">
        <v>44681</v>
      </c>
      <c r="AG9" s="69">
        <v>44681</v>
      </c>
      <c r="AH9" s="70">
        <v>44711</v>
      </c>
      <c r="AI9" s="71">
        <v>44742</v>
      </c>
      <c r="AJ9" s="78">
        <v>44772</v>
      </c>
      <c r="AK9" s="1715"/>
      <c r="AL9" s="79">
        <v>44803</v>
      </c>
      <c r="AM9" s="74">
        <v>44834</v>
      </c>
      <c r="AN9" s="75">
        <v>44864</v>
      </c>
      <c r="AO9" s="1715"/>
      <c r="AP9" s="76">
        <v>44895</v>
      </c>
      <c r="AQ9" s="77">
        <v>44925</v>
      </c>
      <c r="AR9" s="78">
        <v>44956</v>
      </c>
    </row>
    <row r="10" spans="1:44" ht="16" thickBot="1" x14ac:dyDescent="0.4">
      <c r="A10" s="1750" t="s">
        <v>3</v>
      </c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3"/>
      <c r="O10" s="1752"/>
      <c r="P10" s="1752"/>
      <c r="Q10" s="1752"/>
      <c r="R10" s="1752"/>
      <c r="S10" s="1752"/>
      <c r="T10" s="1753"/>
      <c r="U10" s="1752"/>
      <c r="V10" s="1752"/>
      <c r="W10" s="1752"/>
      <c r="X10" s="1752"/>
      <c r="Y10" s="1752"/>
      <c r="Z10" s="1753"/>
      <c r="AA10" s="1752"/>
      <c r="AB10" s="1752"/>
      <c r="AC10" s="1752"/>
      <c r="AD10" s="1752"/>
      <c r="AE10" s="1752"/>
      <c r="AF10" s="1753"/>
      <c r="AG10" s="1753"/>
      <c r="AH10" s="1752"/>
      <c r="AI10" s="1752"/>
      <c r="AJ10" s="1752"/>
      <c r="AK10" s="1752"/>
      <c r="AL10" s="1752"/>
      <c r="AM10" s="1752"/>
      <c r="AN10" s="1753"/>
      <c r="AO10" s="18"/>
      <c r="AP10" s="18"/>
      <c r="AQ10" s="18"/>
      <c r="AR10" s="18"/>
    </row>
    <row r="11" spans="1:44" s="51" customFormat="1" ht="16" thickBot="1" x14ac:dyDescent="0.4">
      <c r="A11" s="1754" t="s">
        <v>2</v>
      </c>
      <c r="B11" s="1754"/>
      <c r="C11" s="1755"/>
      <c r="D11" s="1756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5"/>
      <c r="P11" s="1756"/>
      <c r="Q11" s="1757"/>
      <c r="R11" s="1757"/>
      <c r="S11" s="1757"/>
      <c r="T11" s="1757"/>
      <c r="U11" s="1757"/>
      <c r="V11" s="1757"/>
      <c r="W11" s="1757"/>
      <c r="X11" s="1757"/>
      <c r="Y11" s="1757"/>
      <c r="Z11" s="1757"/>
      <c r="AA11" s="1755"/>
      <c r="AB11" s="1756"/>
      <c r="AC11" s="1757"/>
      <c r="AD11" s="1757"/>
      <c r="AE11" s="1757"/>
      <c r="AF11" s="1757"/>
      <c r="AG11" s="1757"/>
      <c r="AH11" s="1757"/>
      <c r="AI11" s="1757"/>
      <c r="AJ11" s="1757"/>
      <c r="AK11" s="1757"/>
      <c r="AL11" s="1757"/>
      <c r="AM11" s="1757"/>
      <c r="AN11" s="1757"/>
      <c r="AO11" s="50"/>
      <c r="AP11" s="48"/>
      <c r="AQ11" s="49"/>
      <c r="AR11" s="50"/>
    </row>
    <row r="12" spans="1:44" x14ac:dyDescent="0.35">
      <c r="A12" s="1758" t="s">
        <v>495</v>
      </c>
      <c r="B12" s="1758" t="s">
        <v>33</v>
      </c>
      <c r="C12" s="5">
        <f>C13-7</f>
        <v>43341</v>
      </c>
      <c r="D12" s="5">
        <f>D13-7</f>
        <v>43341</v>
      </c>
      <c r="E12" s="5">
        <f>E13-7</f>
        <v>43341</v>
      </c>
      <c r="F12" s="37">
        <f>F15-7</f>
        <v>43488</v>
      </c>
      <c r="G12" s="37">
        <f>G15-7</f>
        <v>43488</v>
      </c>
      <c r="H12" s="37">
        <f>H15-7</f>
        <v>43488</v>
      </c>
      <c r="I12" s="43">
        <f>I13-7</f>
        <v>43530</v>
      </c>
      <c r="J12" s="43">
        <f>J13-7</f>
        <v>43530</v>
      </c>
      <c r="K12" s="43">
        <f>K13-7</f>
        <v>43530</v>
      </c>
      <c r="L12" s="54">
        <f>L15-7</f>
        <v>43670</v>
      </c>
      <c r="M12" s="54">
        <f>M15-7</f>
        <v>43670</v>
      </c>
      <c r="N12" s="54">
        <f>N15-7</f>
        <v>43670</v>
      </c>
      <c r="O12" s="5">
        <f>O13-7</f>
        <v>43717</v>
      </c>
      <c r="P12" s="5">
        <f>P13-7</f>
        <v>43717</v>
      </c>
      <c r="Q12" s="5">
        <f>Q13-7</f>
        <v>43717</v>
      </c>
      <c r="R12" s="37">
        <f>R15-7</f>
        <v>43850</v>
      </c>
      <c r="S12" s="37">
        <f>S15-7</f>
        <v>43850</v>
      </c>
      <c r="T12" s="37">
        <f>T15-7</f>
        <v>43850</v>
      </c>
      <c r="U12" s="43">
        <f>U13-7</f>
        <v>43892</v>
      </c>
      <c r="V12" s="43">
        <f>V13-7</f>
        <v>43892</v>
      </c>
      <c r="W12" s="43">
        <f>W13-7</f>
        <v>43892</v>
      </c>
      <c r="X12" s="54">
        <f>X15-7</f>
        <v>44025</v>
      </c>
      <c r="Y12" s="54">
        <f>Y15-7</f>
        <v>44025</v>
      </c>
      <c r="Z12" s="54">
        <f>Z15-7</f>
        <v>44025</v>
      </c>
      <c r="AA12" s="5">
        <f>AA13-7</f>
        <v>43708</v>
      </c>
      <c r="AB12" s="5">
        <f>AB13-7</f>
        <v>43708</v>
      </c>
      <c r="AC12" s="5">
        <f>AC13-7</f>
        <v>43708</v>
      </c>
      <c r="AD12" s="37">
        <f>AD15-7</f>
        <v>44207</v>
      </c>
      <c r="AE12" s="1725">
        <f>AE15-7</f>
        <v>44208</v>
      </c>
      <c r="AF12" s="1725">
        <f>AF15-7</f>
        <v>44208</v>
      </c>
      <c r="AG12" s="37"/>
      <c r="AH12" s="1815">
        <f>AH13-7</f>
        <v>43872</v>
      </c>
      <c r="AI12" s="1725">
        <f>AI13-7</f>
        <v>43865</v>
      </c>
      <c r="AJ12" s="1725">
        <f>AI12</f>
        <v>43865</v>
      </c>
      <c r="AK12" s="1815">
        <f>AK13-7</f>
        <v>44265</v>
      </c>
      <c r="AL12" s="37">
        <f>AL15-7</f>
        <v>44375</v>
      </c>
      <c r="AM12" s="1725">
        <f>AM15-7</f>
        <v>44371</v>
      </c>
      <c r="AN12" s="1725">
        <f>AN15-7</f>
        <v>44404</v>
      </c>
      <c r="AO12" s="1741">
        <f>AO15-7</f>
        <v>44479</v>
      </c>
      <c r="AP12" s="54">
        <f>AP13-7</f>
        <v>44471</v>
      </c>
      <c r="AQ12" s="1866">
        <f>AQ13-7</f>
        <v>44476</v>
      </c>
      <c r="AR12" s="1867">
        <f>AR13-7</f>
        <v>44476</v>
      </c>
    </row>
    <row r="13" spans="1:44" ht="15" customHeight="1" x14ac:dyDescent="0.35">
      <c r="A13" s="1759" t="s">
        <v>442</v>
      </c>
      <c r="B13" s="1759" t="s">
        <v>33</v>
      </c>
      <c r="C13" s="1760">
        <f>C21-105</f>
        <v>43348</v>
      </c>
      <c r="D13" s="1760">
        <f>D21-105</f>
        <v>43348</v>
      </c>
      <c r="E13" s="1760">
        <f>E21-105</f>
        <v>43348</v>
      </c>
      <c r="F13" s="1760"/>
      <c r="G13" s="1760"/>
      <c r="H13" s="1760"/>
      <c r="I13" s="1760">
        <f>I21-105</f>
        <v>43537</v>
      </c>
      <c r="J13" s="1760">
        <f>J21-105</f>
        <v>43537</v>
      </c>
      <c r="K13" s="1760">
        <f>K21-105</f>
        <v>43537</v>
      </c>
      <c r="L13" s="1760"/>
      <c r="M13" s="1760"/>
      <c r="N13" s="1760"/>
      <c r="O13" s="1760">
        <f>O21-105</f>
        <v>43724</v>
      </c>
      <c r="P13" s="1760">
        <f>P21-105</f>
        <v>43724</v>
      </c>
      <c r="Q13" s="1760">
        <f>Q21-105</f>
        <v>43724</v>
      </c>
      <c r="R13" s="1760"/>
      <c r="S13" s="1760"/>
      <c r="T13" s="1760"/>
      <c r="U13" s="1760">
        <f>U21-105</f>
        <v>43899</v>
      </c>
      <c r="V13" s="1760">
        <f>V21-105</f>
        <v>43899</v>
      </c>
      <c r="W13" s="1760">
        <f>W21-105</f>
        <v>43899</v>
      </c>
      <c r="X13" s="1760"/>
      <c r="Y13" s="1760"/>
      <c r="Z13" s="1760"/>
      <c r="AA13" s="1760">
        <f>AA21-105</f>
        <v>43715</v>
      </c>
      <c r="AB13" s="1760">
        <f>AB21-105</f>
        <v>43715</v>
      </c>
      <c r="AC13" s="1760">
        <f>AC21-105</f>
        <v>43715</v>
      </c>
      <c r="AD13" s="1760"/>
      <c r="AE13" s="1725"/>
      <c r="AF13" s="1725"/>
      <c r="AG13" s="1760"/>
      <c r="AH13" s="1760">
        <f>AH21-105</f>
        <v>43879</v>
      </c>
      <c r="AI13" s="1725">
        <f>AI21-105</f>
        <v>43872</v>
      </c>
      <c r="AJ13" s="1725">
        <f>AI13</f>
        <v>43872</v>
      </c>
      <c r="AK13" s="1760">
        <f>AK21-105</f>
        <v>44272</v>
      </c>
      <c r="AL13" s="1760"/>
      <c r="AM13" s="1725"/>
      <c r="AN13" s="1725"/>
      <c r="AO13" s="36"/>
      <c r="AP13" s="1760">
        <f>AP21-105</f>
        <v>44478</v>
      </c>
      <c r="AQ13" s="1868">
        <f>AQ21-105</f>
        <v>44483</v>
      </c>
      <c r="AR13" s="1869">
        <f>AR21-105</f>
        <v>44483</v>
      </c>
    </row>
    <row r="14" spans="1:44" x14ac:dyDescent="0.35">
      <c r="A14" s="1759" t="s">
        <v>443</v>
      </c>
      <c r="B14" s="1759" t="s">
        <v>35</v>
      </c>
      <c r="C14" s="1760">
        <f>C13+2</f>
        <v>43350</v>
      </c>
      <c r="D14" s="1760">
        <f>D13+2</f>
        <v>43350</v>
      </c>
      <c r="E14" s="1760">
        <f>E13+2</f>
        <v>43350</v>
      </c>
      <c r="F14" s="1760"/>
      <c r="G14" s="1760"/>
      <c r="H14" s="1760"/>
      <c r="I14" s="1760">
        <f>I13+2</f>
        <v>43539</v>
      </c>
      <c r="J14" s="1760">
        <f>J13+2</f>
        <v>43539</v>
      </c>
      <c r="K14" s="1760">
        <f>K13+2</f>
        <v>43539</v>
      </c>
      <c r="L14" s="1760"/>
      <c r="M14" s="1760"/>
      <c r="N14" s="1760"/>
      <c r="O14" s="1760">
        <f>O13+2</f>
        <v>43726</v>
      </c>
      <c r="P14" s="1760">
        <f>P13+2</f>
        <v>43726</v>
      </c>
      <c r="Q14" s="1760">
        <f>Q13+2</f>
        <v>43726</v>
      </c>
      <c r="R14" s="1760"/>
      <c r="S14" s="1760"/>
      <c r="T14" s="1760"/>
      <c r="U14" s="1760">
        <f>U13+2</f>
        <v>43901</v>
      </c>
      <c r="V14" s="1760">
        <f>V13+2</f>
        <v>43901</v>
      </c>
      <c r="W14" s="1760">
        <f>W13+2</f>
        <v>43901</v>
      </c>
      <c r="X14" s="1760"/>
      <c r="Y14" s="1760"/>
      <c r="Z14" s="1760"/>
      <c r="AA14" s="1760">
        <f>AA13+2</f>
        <v>43717</v>
      </c>
      <c r="AB14" s="1760">
        <f>AB13+2</f>
        <v>43717</v>
      </c>
      <c r="AC14" s="1760">
        <f>AC13+2</f>
        <v>43717</v>
      </c>
      <c r="AD14" s="1760"/>
      <c r="AE14" s="1725"/>
      <c r="AF14" s="1725"/>
      <c r="AG14" s="1760"/>
      <c r="AH14" s="1760">
        <f>AH13+2</f>
        <v>43881</v>
      </c>
      <c r="AI14" s="1725">
        <f>AI13+2</f>
        <v>43874</v>
      </c>
      <c r="AJ14" s="1725">
        <f>AJ13+2</f>
        <v>43874</v>
      </c>
      <c r="AK14" s="1760">
        <f>AK13+2</f>
        <v>44274</v>
      </c>
      <c r="AL14" s="1760"/>
      <c r="AM14" s="1725"/>
      <c r="AN14" s="1725"/>
      <c r="AO14" s="36"/>
      <c r="AP14" s="1760">
        <f>AP13+2</f>
        <v>44480</v>
      </c>
      <c r="AQ14" s="1868">
        <f>AQ13+2</f>
        <v>44485</v>
      </c>
      <c r="AR14" s="1869">
        <f>AR13+2</f>
        <v>44485</v>
      </c>
    </row>
    <row r="15" spans="1:44" x14ac:dyDescent="0.35">
      <c r="A15" s="1758" t="s">
        <v>67</v>
      </c>
      <c r="B15" s="1758" t="s">
        <v>33</v>
      </c>
      <c r="C15" s="5">
        <f t="shared" ref="C15:AR15" si="0">C16-56</f>
        <v>43390</v>
      </c>
      <c r="D15" s="5">
        <f t="shared" si="0"/>
        <v>43390</v>
      </c>
      <c r="E15" s="5">
        <f t="shared" si="0"/>
        <v>43390</v>
      </c>
      <c r="F15" s="37">
        <f t="shared" si="0"/>
        <v>43495</v>
      </c>
      <c r="G15" s="37">
        <f t="shared" si="0"/>
        <v>43495</v>
      </c>
      <c r="H15" s="37">
        <f t="shared" si="0"/>
        <v>43495</v>
      </c>
      <c r="I15" s="43">
        <f t="shared" si="0"/>
        <v>43579</v>
      </c>
      <c r="J15" s="43">
        <f t="shared" si="0"/>
        <v>43579</v>
      </c>
      <c r="K15" s="43">
        <f t="shared" si="0"/>
        <v>43579</v>
      </c>
      <c r="L15" s="54">
        <f t="shared" si="0"/>
        <v>43677</v>
      </c>
      <c r="M15" s="54">
        <f t="shared" si="0"/>
        <v>43677</v>
      </c>
      <c r="N15" s="54">
        <f t="shared" si="0"/>
        <v>43677</v>
      </c>
      <c r="O15" s="5">
        <f t="shared" si="0"/>
        <v>43766</v>
      </c>
      <c r="P15" s="5">
        <f t="shared" si="0"/>
        <v>43766</v>
      </c>
      <c r="Q15" s="5">
        <f t="shared" si="0"/>
        <v>43766</v>
      </c>
      <c r="R15" s="37">
        <f t="shared" si="0"/>
        <v>43857</v>
      </c>
      <c r="S15" s="37">
        <f t="shared" si="0"/>
        <v>43857</v>
      </c>
      <c r="T15" s="37">
        <f t="shared" si="0"/>
        <v>43857</v>
      </c>
      <c r="U15" s="43">
        <f t="shared" si="0"/>
        <v>43941</v>
      </c>
      <c r="V15" s="43">
        <f t="shared" si="0"/>
        <v>43941</v>
      </c>
      <c r="W15" s="43">
        <f t="shared" si="0"/>
        <v>43941</v>
      </c>
      <c r="X15" s="54">
        <f t="shared" si="0"/>
        <v>44032</v>
      </c>
      <c r="Y15" s="54">
        <f t="shared" si="0"/>
        <v>44032</v>
      </c>
      <c r="Z15" s="54">
        <f t="shared" si="0"/>
        <v>44032</v>
      </c>
      <c r="AA15" s="5">
        <f t="shared" si="0"/>
        <v>43757</v>
      </c>
      <c r="AB15" s="5">
        <f t="shared" si="0"/>
        <v>43757</v>
      </c>
      <c r="AC15" s="5">
        <f t="shared" si="0"/>
        <v>43757</v>
      </c>
      <c r="AD15" s="37">
        <f t="shared" si="0"/>
        <v>44214</v>
      </c>
      <c r="AE15" s="1725">
        <f t="shared" si="0"/>
        <v>44215</v>
      </c>
      <c r="AF15" s="1725">
        <f t="shared" si="0"/>
        <v>44215</v>
      </c>
      <c r="AG15" s="37"/>
      <c r="AH15" s="1815">
        <f t="shared" si="0"/>
        <v>43921</v>
      </c>
      <c r="AI15" s="1725">
        <f t="shared" si="0"/>
        <v>43914</v>
      </c>
      <c r="AJ15" s="1725">
        <f t="shared" ref="AJ15:AJ21" si="1">AI15</f>
        <v>43914</v>
      </c>
      <c r="AK15" s="1815">
        <f t="shared" si="0"/>
        <v>44314</v>
      </c>
      <c r="AL15" s="37">
        <f t="shared" si="0"/>
        <v>44382</v>
      </c>
      <c r="AM15" s="1725">
        <f t="shared" si="0"/>
        <v>44378</v>
      </c>
      <c r="AN15" s="1725">
        <f t="shared" si="0"/>
        <v>44411</v>
      </c>
      <c r="AO15" s="53">
        <f t="shared" si="0"/>
        <v>44486</v>
      </c>
      <c r="AP15" s="54">
        <f t="shared" si="0"/>
        <v>44520</v>
      </c>
      <c r="AQ15" s="1868">
        <f t="shared" si="0"/>
        <v>44525</v>
      </c>
      <c r="AR15" s="1869">
        <f t="shared" si="0"/>
        <v>44525</v>
      </c>
    </row>
    <row r="16" spans="1:44" x14ac:dyDescent="0.35">
      <c r="A16" s="1758" t="s">
        <v>9</v>
      </c>
      <c r="B16" s="1758" t="s">
        <v>33</v>
      </c>
      <c r="C16" s="5">
        <f t="shared" ref="C16:T16" si="2">C21-7</f>
        <v>43446</v>
      </c>
      <c r="D16" s="5">
        <f t="shared" si="2"/>
        <v>43446</v>
      </c>
      <c r="E16" s="5">
        <f t="shared" si="2"/>
        <v>43446</v>
      </c>
      <c r="F16" s="37">
        <f t="shared" si="2"/>
        <v>43551</v>
      </c>
      <c r="G16" s="37">
        <f t="shared" si="2"/>
        <v>43551</v>
      </c>
      <c r="H16" s="37">
        <f t="shared" si="2"/>
        <v>43551</v>
      </c>
      <c r="I16" s="43">
        <f t="shared" si="2"/>
        <v>43635</v>
      </c>
      <c r="J16" s="43">
        <f t="shared" si="2"/>
        <v>43635</v>
      </c>
      <c r="K16" s="43">
        <f t="shared" si="2"/>
        <v>43635</v>
      </c>
      <c r="L16" s="54">
        <f t="shared" si="2"/>
        <v>43733</v>
      </c>
      <c r="M16" s="54">
        <f t="shared" si="2"/>
        <v>43733</v>
      </c>
      <c r="N16" s="54">
        <f t="shared" si="2"/>
        <v>43733</v>
      </c>
      <c r="O16" s="5">
        <f t="shared" si="2"/>
        <v>43822</v>
      </c>
      <c r="P16" s="5">
        <f t="shared" si="2"/>
        <v>43822</v>
      </c>
      <c r="Q16" s="5">
        <f t="shared" si="2"/>
        <v>43822</v>
      </c>
      <c r="R16" s="37">
        <f t="shared" si="2"/>
        <v>43913</v>
      </c>
      <c r="S16" s="37">
        <f t="shared" si="2"/>
        <v>43913</v>
      </c>
      <c r="T16" s="37">
        <f t="shared" si="2"/>
        <v>43913</v>
      </c>
      <c r="U16" s="43">
        <f t="shared" ref="U16:AF16" si="3">U21-7</f>
        <v>43997</v>
      </c>
      <c r="V16" s="43">
        <f t="shared" si="3"/>
        <v>43997</v>
      </c>
      <c r="W16" s="43">
        <f t="shared" si="3"/>
        <v>43997</v>
      </c>
      <c r="X16" s="54">
        <f t="shared" si="3"/>
        <v>44088</v>
      </c>
      <c r="Y16" s="54">
        <f t="shared" si="3"/>
        <v>44088</v>
      </c>
      <c r="Z16" s="54">
        <f t="shared" si="3"/>
        <v>44088</v>
      </c>
      <c r="AA16" s="5">
        <f t="shared" si="3"/>
        <v>43813</v>
      </c>
      <c r="AB16" s="5">
        <f t="shared" si="3"/>
        <v>43813</v>
      </c>
      <c r="AC16" s="5">
        <f t="shared" si="3"/>
        <v>43813</v>
      </c>
      <c r="AD16" s="37">
        <f t="shared" si="3"/>
        <v>44270</v>
      </c>
      <c r="AE16" s="1725">
        <f t="shared" si="3"/>
        <v>44271</v>
      </c>
      <c r="AF16" s="1725">
        <f t="shared" si="3"/>
        <v>44271</v>
      </c>
      <c r="AG16" s="37"/>
      <c r="AH16" s="1815">
        <f t="shared" ref="AH16:AR16" si="4">AH21-7</f>
        <v>43977</v>
      </c>
      <c r="AI16" s="1725">
        <f t="shared" si="4"/>
        <v>43970</v>
      </c>
      <c r="AJ16" s="1725">
        <f t="shared" si="1"/>
        <v>43970</v>
      </c>
      <c r="AK16" s="1815">
        <f t="shared" ref="AK16:AL16" si="5">AK21-7</f>
        <v>44370</v>
      </c>
      <c r="AL16" s="37">
        <f t="shared" si="5"/>
        <v>44438</v>
      </c>
      <c r="AM16" s="1725">
        <f t="shared" si="4"/>
        <v>44434</v>
      </c>
      <c r="AN16" s="1725">
        <f t="shared" si="4"/>
        <v>44467</v>
      </c>
      <c r="AO16" s="53">
        <f t="shared" si="4"/>
        <v>44542</v>
      </c>
      <c r="AP16" s="54">
        <f t="shared" si="4"/>
        <v>44576</v>
      </c>
      <c r="AQ16" s="1868">
        <f t="shared" si="4"/>
        <v>44581</v>
      </c>
      <c r="AR16" s="1869">
        <f t="shared" si="4"/>
        <v>44581</v>
      </c>
    </row>
    <row r="17" spans="1:44" s="47" customFormat="1" x14ac:dyDescent="0.35">
      <c r="A17" s="1761" t="s">
        <v>23</v>
      </c>
      <c r="B17" s="1761" t="s">
        <v>33</v>
      </c>
      <c r="C17" s="1762">
        <f t="shared" ref="C17:AR17" si="6">C18-2</f>
        <v>43404</v>
      </c>
      <c r="D17" s="1762">
        <f t="shared" si="6"/>
        <v>43404</v>
      </c>
      <c r="E17" s="1762">
        <f t="shared" si="6"/>
        <v>43404</v>
      </c>
      <c r="F17" s="1762">
        <f t="shared" si="6"/>
        <v>43509</v>
      </c>
      <c r="G17" s="1762">
        <f t="shared" si="6"/>
        <v>43509</v>
      </c>
      <c r="H17" s="1762">
        <f t="shared" si="6"/>
        <v>43509</v>
      </c>
      <c r="I17" s="1762">
        <f t="shared" si="6"/>
        <v>43593</v>
      </c>
      <c r="J17" s="1762">
        <f t="shared" si="6"/>
        <v>43593</v>
      </c>
      <c r="K17" s="1762">
        <f t="shared" si="6"/>
        <v>43593</v>
      </c>
      <c r="L17" s="1762">
        <f t="shared" si="6"/>
        <v>43691</v>
      </c>
      <c r="M17" s="1762">
        <f t="shared" si="6"/>
        <v>43691</v>
      </c>
      <c r="N17" s="1762">
        <f t="shared" si="6"/>
        <v>43691</v>
      </c>
      <c r="O17" s="1762">
        <f t="shared" si="6"/>
        <v>43780</v>
      </c>
      <c r="P17" s="1762">
        <f t="shared" si="6"/>
        <v>43780</v>
      </c>
      <c r="Q17" s="1762">
        <f t="shared" si="6"/>
        <v>43780</v>
      </c>
      <c r="R17" s="1762">
        <f t="shared" si="6"/>
        <v>43871</v>
      </c>
      <c r="S17" s="1762">
        <f t="shared" si="6"/>
        <v>43871</v>
      </c>
      <c r="T17" s="1762">
        <f t="shared" si="6"/>
        <v>43871</v>
      </c>
      <c r="U17" s="1762">
        <f t="shared" si="6"/>
        <v>43955</v>
      </c>
      <c r="V17" s="1762">
        <f t="shared" si="6"/>
        <v>43955</v>
      </c>
      <c r="W17" s="1762">
        <f t="shared" si="6"/>
        <v>43955</v>
      </c>
      <c r="X17" s="1762">
        <f t="shared" si="6"/>
        <v>44046</v>
      </c>
      <c r="Y17" s="1762">
        <f t="shared" si="6"/>
        <v>44046</v>
      </c>
      <c r="Z17" s="1762">
        <f t="shared" si="6"/>
        <v>44046</v>
      </c>
      <c r="AA17" s="1762">
        <f t="shared" si="6"/>
        <v>43771</v>
      </c>
      <c r="AB17" s="1762">
        <f t="shared" si="6"/>
        <v>43771</v>
      </c>
      <c r="AC17" s="1762">
        <f t="shared" si="6"/>
        <v>43771</v>
      </c>
      <c r="AD17" s="1762">
        <f t="shared" si="6"/>
        <v>44228</v>
      </c>
      <c r="AE17" s="1727">
        <f t="shared" si="6"/>
        <v>44229</v>
      </c>
      <c r="AF17" s="1727">
        <f t="shared" si="6"/>
        <v>44229</v>
      </c>
      <c r="AG17" s="1762"/>
      <c r="AH17" s="1762">
        <f t="shared" si="6"/>
        <v>43935</v>
      </c>
      <c r="AI17" s="1727">
        <f t="shared" si="6"/>
        <v>43928</v>
      </c>
      <c r="AJ17" s="1727">
        <f t="shared" si="1"/>
        <v>43928</v>
      </c>
      <c r="AK17" s="1762">
        <f t="shared" si="6"/>
        <v>44328</v>
      </c>
      <c r="AL17" s="1762">
        <f t="shared" si="6"/>
        <v>44396</v>
      </c>
      <c r="AM17" s="1727">
        <f t="shared" si="6"/>
        <v>44392</v>
      </c>
      <c r="AN17" s="1727">
        <f t="shared" si="6"/>
        <v>44425</v>
      </c>
      <c r="AO17" s="46">
        <f t="shared" si="6"/>
        <v>44500</v>
      </c>
      <c r="AP17" s="1762">
        <f t="shared" si="6"/>
        <v>44534</v>
      </c>
      <c r="AQ17" s="1870">
        <f t="shared" si="6"/>
        <v>44539</v>
      </c>
      <c r="AR17" s="1871">
        <f t="shared" si="6"/>
        <v>44539</v>
      </c>
    </row>
    <row r="18" spans="1:44" x14ac:dyDescent="0.35">
      <c r="A18" s="1758" t="s">
        <v>51</v>
      </c>
      <c r="B18" s="1758" t="s">
        <v>35</v>
      </c>
      <c r="C18" s="5">
        <f t="shared" ref="C18:AR18" si="7">C19-40</f>
        <v>43406</v>
      </c>
      <c r="D18" s="5">
        <f t="shared" si="7"/>
        <v>43406</v>
      </c>
      <c r="E18" s="5">
        <f t="shared" si="7"/>
        <v>43406</v>
      </c>
      <c r="F18" s="37">
        <f t="shared" si="7"/>
        <v>43511</v>
      </c>
      <c r="G18" s="37">
        <f t="shared" si="7"/>
        <v>43511</v>
      </c>
      <c r="H18" s="37">
        <f t="shared" si="7"/>
        <v>43511</v>
      </c>
      <c r="I18" s="43">
        <f t="shared" si="7"/>
        <v>43595</v>
      </c>
      <c r="J18" s="43">
        <f t="shared" si="7"/>
        <v>43595</v>
      </c>
      <c r="K18" s="43">
        <f t="shared" si="7"/>
        <v>43595</v>
      </c>
      <c r="L18" s="54">
        <f t="shared" si="7"/>
        <v>43693</v>
      </c>
      <c r="M18" s="54">
        <f t="shared" si="7"/>
        <v>43693</v>
      </c>
      <c r="N18" s="54">
        <f t="shared" si="7"/>
        <v>43693</v>
      </c>
      <c r="O18" s="5">
        <f t="shared" si="7"/>
        <v>43782</v>
      </c>
      <c r="P18" s="5">
        <f t="shared" si="7"/>
        <v>43782</v>
      </c>
      <c r="Q18" s="5">
        <f t="shared" si="7"/>
        <v>43782</v>
      </c>
      <c r="R18" s="37">
        <f t="shared" si="7"/>
        <v>43873</v>
      </c>
      <c r="S18" s="37">
        <f t="shared" si="7"/>
        <v>43873</v>
      </c>
      <c r="T18" s="37">
        <f t="shared" si="7"/>
        <v>43873</v>
      </c>
      <c r="U18" s="43">
        <f t="shared" si="7"/>
        <v>43957</v>
      </c>
      <c r="V18" s="43">
        <f t="shared" si="7"/>
        <v>43957</v>
      </c>
      <c r="W18" s="43">
        <f t="shared" si="7"/>
        <v>43957</v>
      </c>
      <c r="X18" s="54">
        <f t="shared" si="7"/>
        <v>44048</v>
      </c>
      <c r="Y18" s="54">
        <f t="shared" si="7"/>
        <v>44048</v>
      </c>
      <c r="Z18" s="54">
        <f t="shared" si="7"/>
        <v>44048</v>
      </c>
      <c r="AA18" s="5">
        <f t="shared" si="7"/>
        <v>43773</v>
      </c>
      <c r="AB18" s="5">
        <f t="shared" si="7"/>
        <v>43773</v>
      </c>
      <c r="AC18" s="5">
        <f t="shared" si="7"/>
        <v>43773</v>
      </c>
      <c r="AD18" s="37">
        <f t="shared" si="7"/>
        <v>44230</v>
      </c>
      <c r="AE18" s="1725">
        <f t="shared" si="7"/>
        <v>44231</v>
      </c>
      <c r="AF18" s="1725">
        <f t="shared" si="7"/>
        <v>44231</v>
      </c>
      <c r="AG18" s="37"/>
      <c r="AH18" s="1815">
        <f t="shared" si="7"/>
        <v>43937</v>
      </c>
      <c r="AI18" s="1725">
        <f t="shared" si="7"/>
        <v>43930</v>
      </c>
      <c r="AJ18" s="1725">
        <f t="shared" si="1"/>
        <v>43930</v>
      </c>
      <c r="AK18" s="1815">
        <f t="shared" si="7"/>
        <v>44330</v>
      </c>
      <c r="AL18" s="37">
        <f t="shared" si="7"/>
        <v>44398</v>
      </c>
      <c r="AM18" s="1725">
        <f t="shared" si="7"/>
        <v>44394</v>
      </c>
      <c r="AN18" s="1725">
        <f t="shared" si="7"/>
        <v>44427</v>
      </c>
      <c r="AO18" s="53">
        <f t="shared" si="7"/>
        <v>44502</v>
      </c>
      <c r="AP18" s="54">
        <f t="shared" si="7"/>
        <v>44536</v>
      </c>
      <c r="AQ18" s="1868">
        <f t="shared" si="7"/>
        <v>44541</v>
      </c>
      <c r="AR18" s="1869">
        <f t="shared" si="7"/>
        <v>44541</v>
      </c>
    </row>
    <row r="19" spans="1:44" s="13" customFormat="1" ht="15" customHeight="1" x14ac:dyDescent="0.35">
      <c r="A19" s="1763" t="s">
        <v>52</v>
      </c>
      <c r="B19" s="1763" t="s">
        <v>33</v>
      </c>
      <c r="C19" s="5">
        <f t="shared" ref="C19:AR19" si="8">C20-7</f>
        <v>43446</v>
      </c>
      <c r="D19" s="5">
        <f t="shared" si="8"/>
        <v>43446</v>
      </c>
      <c r="E19" s="5">
        <f t="shared" si="8"/>
        <v>43446</v>
      </c>
      <c r="F19" s="37">
        <f t="shared" si="8"/>
        <v>43551</v>
      </c>
      <c r="G19" s="37">
        <f t="shared" si="8"/>
        <v>43551</v>
      </c>
      <c r="H19" s="37">
        <f t="shared" si="8"/>
        <v>43551</v>
      </c>
      <c r="I19" s="43">
        <f t="shared" si="8"/>
        <v>43635</v>
      </c>
      <c r="J19" s="43">
        <f t="shared" si="8"/>
        <v>43635</v>
      </c>
      <c r="K19" s="43">
        <f t="shared" si="8"/>
        <v>43635</v>
      </c>
      <c r="L19" s="54">
        <f t="shared" si="8"/>
        <v>43733</v>
      </c>
      <c r="M19" s="54">
        <f t="shared" si="8"/>
        <v>43733</v>
      </c>
      <c r="N19" s="54">
        <f t="shared" si="8"/>
        <v>43733</v>
      </c>
      <c r="O19" s="5">
        <f t="shared" si="8"/>
        <v>43822</v>
      </c>
      <c r="P19" s="5">
        <f t="shared" si="8"/>
        <v>43822</v>
      </c>
      <c r="Q19" s="5">
        <f t="shared" si="8"/>
        <v>43822</v>
      </c>
      <c r="R19" s="37">
        <f t="shared" si="8"/>
        <v>43913</v>
      </c>
      <c r="S19" s="37">
        <f t="shared" si="8"/>
        <v>43913</v>
      </c>
      <c r="T19" s="37">
        <f t="shared" si="8"/>
        <v>43913</v>
      </c>
      <c r="U19" s="43">
        <f t="shared" si="8"/>
        <v>43997</v>
      </c>
      <c r="V19" s="43">
        <f t="shared" si="8"/>
        <v>43997</v>
      </c>
      <c r="W19" s="43">
        <f t="shared" si="8"/>
        <v>43997</v>
      </c>
      <c r="X19" s="54">
        <f t="shared" si="8"/>
        <v>44088</v>
      </c>
      <c r="Y19" s="54">
        <f t="shared" si="8"/>
        <v>44088</v>
      </c>
      <c r="Z19" s="54">
        <f t="shared" si="8"/>
        <v>44088</v>
      </c>
      <c r="AA19" s="5">
        <f t="shared" si="8"/>
        <v>43813</v>
      </c>
      <c r="AB19" s="5">
        <f t="shared" si="8"/>
        <v>43813</v>
      </c>
      <c r="AC19" s="5">
        <f t="shared" si="8"/>
        <v>43813</v>
      </c>
      <c r="AD19" s="37">
        <f t="shared" si="8"/>
        <v>44270</v>
      </c>
      <c r="AE19" s="1725">
        <f t="shared" si="8"/>
        <v>44271</v>
      </c>
      <c r="AF19" s="1725">
        <f t="shared" si="8"/>
        <v>44271</v>
      </c>
      <c r="AG19" s="37"/>
      <c r="AH19" s="1815">
        <f t="shared" si="8"/>
        <v>43977</v>
      </c>
      <c r="AI19" s="1725">
        <f t="shared" si="8"/>
        <v>43970</v>
      </c>
      <c r="AJ19" s="1725">
        <f t="shared" si="1"/>
        <v>43970</v>
      </c>
      <c r="AK19" s="1815">
        <f t="shared" si="8"/>
        <v>44370</v>
      </c>
      <c r="AL19" s="37">
        <f t="shared" si="8"/>
        <v>44438</v>
      </c>
      <c r="AM19" s="1725">
        <f t="shared" si="8"/>
        <v>44434</v>
      </c>
      <c r="AN19" s="1725">
        <f t="shared" si="8"/>
        <v>44467</v>
      </c>
      <c r="AO19" s="53">
        <f t="shared" si="8"/>
        <v>44542</v>
      </c>
      <c r="AP19" s="54">
        <f t="shared" si="8"/>
        <v>44576</v>
      </c>
      <c r="AQ19" s="1868">
        <f t="shared" si="8"/>
        <v>44581</v>
      </c>
      <c r="AR19" s="1869">
        <f t="shared" si="8"/>
        <v>44581</v>
      </c>
    </row>
    <row r="20" spans="1:44" ht="15" customHeight="1" x14ac:dyDescent="0.35">
      <c r="A20" s="1758" t="s">
        <v>11</v>
      </c>
      <c r="B20" s="1758" t="s">
        <v>33</v>
      </c>
      <c r="C20" s="5">
        <f t="shared" ref="C20:AR20" si="9">C21</f>
        <v>43453</v>
      </c>
      <c r="D20" s="5">
        <f t="shared" si="9"/>
        <v>43453</v>
      </c>
      <c r="E20" s="5">
        <f t="shared" si="9"/>
        <v>43453</v>
      </c>
      <c r="F20" s="37">
        <f t="shared" si="9"/>
        <v>43558</v>
      </c>
      <c r="G20" s="37">
        <f t="shared" si="9"/>
        <v>43558</v>
      </c>
      <c r="H20" s="37">
        <f t="shared" si="9"/>
        <v>43558</v>
      </c>
      <c r="I20" s="43">
        <f t="shared" si="9"/>
        <v>43642</v>
      </c>
      <c r="J20" s="43">
        <f t="shared" si="9"/>
        <v>43642</v>
      </c>
      <c r="K20" s="43">
        <f t="shared" si="9"/>
        <v>43642</v>
      </c>
      <c r="L20" s="54">
        <f t="shared" si="9"/>
        <v>43740</v>
      </c>
      <c r="M20" s="54">
        <f t="shared" si="9"/>
        <v>43740</v>
      </c>
      <c r="N20" s="54">
        <f t="shared" si="9"/>
        <v>43740</v>
      </c>
      <c r="O20" s="5">
        <f t="shared" si="9"/>
        <v>43829</v>
      </c>
      <c r="P20" s="5">
        <f t="shared" si="9"/>
        <v>43829</v>
      </c>
      <c r="Q20" s="5">
        <f t="shared" si="9"/>
        <v>43829</v>
      </c>
      <c r="R20" s="37">
        <f t="shared" si="9"/>
        <v>43920</v>
      </c>
      <c r="S20" s="37">
        <f t="shared" si="9"/>
        <v>43920</v>
      </c>
      <c r="T20" s="37">
        <f t="shared" si="9"/>
        <v>43920</v>
      </c>
      <c r="U20" s="43">
        <f t="shared" si="9"/>
        <v>44004</v>
      </c>
      <c r="V20" s="43">
        <f t="shared" si="9"/>
        <v>44004</v>
      </c>
      <c r="W20" s="43">
        <f t="shared" si="9"/>
        <v>44004</v>
      </c>
      <c r="X20" s="54">
        <f t="shared" si="9"/>
        <v>44095</v>
      </c>
      <c r="Y20" s="54">
        <f t="shared" si="9"/>
        <v>44095</v>
      </c>
      <c r="Z20" s="54">
        <f t="shared" si="9"/>
        <v>44095</v>
      </c>
      <c r="AA20" s="5">
        <f t="shared" si="9"/>
        <v>43820</v>
      </c>
      <c r="AB20" s="5">
        <f t="shared" si="9"/>
        <v>43820</v>
      </c>
      <c r="AC20" s="5">
        <f t="shared" si="9"/>
        <v>43820</v>
      </c>
      <c r="AD20" s="37">
        <f t="shared" si="9"/>
        <v>44277</v>
      </c>
      <c r="AE20" s="1725">
        <f t="shared" si="9"/>
        <v>44278</v>
      </c>
      <c r="AF20" s="1725">
        <f t="shared" si="9"/>
        <v>44278</v>
      </c>
      <c r="AG20" s="37"/>
      <c r="AH20" s="1815">
        <f t="shared" si="9"/>
        <v>43984</v>
      </c>
      <c r="AI20" s="1725">
        <f t="shared" si="9"/>
        <v>43977</v>
      </c>
      <c r="AJ20" s="1725">
        <f t="shared" si="1"/>
        <v>43977</v>
      </c>
      <c r="AK20" s="1815">
        <f t="shared" si="9"/>
        <v>44377</v>
      </c>
      <c r="AL20" s="37">
        <f t="shared" si="9"/>
        <v>44445</v>
      </c>
      <c r="AM20" s="1725">
        <f t="shared" si="9"/>
        <v>44441</v>
      </c>
      <c r="AN20" s="1725">
        <f t="shared" si="9"/>
        <v>44474</v>
      </c>
      <c r="AO20" s="53">
        <f t="shared" si="9"/>
        <v>44549</v>
      </c>
      <c r="AP20" s="54">
        <f t="shared" si="9"/>
        <v>44583</v>
      </c>
      <c r="AQ20" s="1868">
        <f t="shared" si="9"/>
        <v>44588</v>
      </c>
      <c r="AR20" s="1869">
        <f t="shared" si="9"/>
        <v>44588</v>
      </c>
    </row>
    <row r="21" spans="1:44" ht="15" thickBot="1" x14ac:dyDescent="0.4">
      <c r="A21" s="1758" t="s">
        <v>63</v>
      </c>
      <c r="B21" s="1758" t="s">
        <v>33</v>
      </c>
      <c r="C21" s="5">
        <f t="shared" ref="C21:T21" si="10">C23</f>
        <v>43453</v>
      </c>
      <c r="D21" s="5">
        <f t="shared" si="10"/>
        <v>43453</v>
      </c>
      <c r="E21" s="5">
        <f t="shared" si="10"/>
        <v>43453</v>
      </c>
      <c r="F21" s="37">
        <f t="shared" si="10"/>
        <v>43558</v>
      </c>
      <c r="G21" s="37">
        <f t="shared" si="10"/>
        <v>43558</v>
      </c>
      <c r="H21" s="37">
        <f t="shared" si="10"/>
        <v>43558</v>
      </c>
      <c r="I21" s="43">
        <f t="shared" si="10"/>
        <v>43642</v>
      </c>
      <c r="J21" s="43">
        <f t="shared" si="10"/>
        <v>43642</v>
      </c>
      <c r="K21" s="43">
        <f t="shared" si="10"/>
        <v>43642</v>
      </c>
      <c r="L21" s="54">
        <f t="shared" si="10"/>
        <v>43740</v>
      </c>
      <c r="M21" s="54">
        <f t="shared" si="10"/>
        <v>43740</v>
      </c>
      <c r="N21" s="54">
        <f t="shared" si="10"/>
        <v>43740</v>
      </c>
      <c r="O21" s="5">
        <f t="shared" si="10"/>
        <v>43829</v>
      </c>
      <c r="P21" s="5">
        <f t="shared" si="10"/>
        <v>43829</v>
      </c>
      <c r="Q21" s="5">
        <f t="shared" si="10"/>
        <v>43829</v>
      </c>
      <c r="R21" s="37">
        <f t="shared" si="10"/>
        <v>43920</v>
      </c>
      <c r="S21" s="37">
        <f t="shared" si="10"/>
        <v>43920</v>
      </c>
      <c r="T21" s="37">
        <f t="shared" si="10"/>
        <v>43920</v>
      </c>
      <c r="U21" s="43">
        <f t="shared" ref="U21:AF21" si="11">U23</f>
        <v>44004</v>
      </c>
      <c r="V21" s="43">
        <f t="shared" si="11"/>
        <v>44004</v>
      </c>
      <c r="W21" s="43">
        <f t="shared" si="11"/>
        <v>44004</v>
      </c>
      <c r="X21" s="54">
        <f t="shared" si="11"/>
        <v>44095</v>
      </c>
      <c r="Y21" s="54">
        <f t="shared" si="11"/>
        <v>44095</v>
      </c>
      <c r="Z21" s="54">
        <f t="shared" si="11"/>
        <v>44095</v>
      </c>
      <c r="AA21" s="5">
        <f t="shared" si="11"/>
        <v>43820</v>
      </c>
      <c r="AB21" s="5">
        <f t="shared" si="11"/>
        <v>43820</v>
      </c>
      <c r="AC21" s="5">
        <f t="shared" si="11"/>
        <v>43820</v>
      </c>
      <c r="AD21" s="37">
        <f t="shared" si="11"/>
        <v>44277</v>
      </c>
      <c r="AE21" s="1725">
        <f t="shared" si="11"/>
        <v>44278</v>
      </c>
      <c r="AF21" s="1725">
        <f t="shared" si="11"/>
        <v>44278</v>
      </c>
      <c r="AG21" s="37"/>
      <c r="AH21" s="1815">
        <f t="shared" ref="AH21:AP21" si="12">AH23-5</f>
        <v>43984</v>
      </c>
      <c r="AI21" s="1725">
        <f t="shared" si="12"/>
        <v>43977</v>
      </c>
      <c r="AJ21" s="1725">
        <f t="shared" si="1"/>
        <v>43977</v>
      </c>
      <c r="AK21" s="1815">
        <f t="shared" ref="AK21:AL21" si="13">AK23-5</f>
        <v>44377</v>
      </c>
      <c r="AL21" s="37">
        <f t="shared" ref="AL21" si="14">AL23</f>
        <v>44445</v>
      </c>
      <c r="AM21" s="1725">
        <f t="shared" si="12"/>
        <v>44441</v>
      </c>
      <c r="AN21" s="1725">
        <f t="shared" si="12"/>
        <v>44474</v>
      </c>
      <c r="AO21" s="53">
        <f t="shared" si="12"/>
        <v>44549</v>
      </c>
      <c r="AP21" s="54">
        <f t="shared" si="12"/>
        <v>44583</v>
      </c>
      <c r="AQ21" s="1868">
        <f>AQ23</f>
        <v>44588</v>
      </c>
      <c r="AR21" s="1869">
        <f>AR23</f>
        <v>44588</v>
      </c>
    </row>
    <row r="22" spans="1:44" s="45" customFormat="1" ht="16" thickBot="1" x14ac:dyDescent="0.4">
      <c r="A22" s="1764" t="s">
        <v>54</v>
      </c>
      <c r="B22" s="1764"/>
      <c r="C22" s="1765"/>
      <c r="D22" s="1765"/>
      <c r="E22" s="1765"/>
      <c r="F22" s="1765"/>
      <c r="G22" s="1765"/>
      <c r="H22" s="1765"/>
      <c r="I22" s="1765"/>
      <c r="J22" s="1765"/>
      <c r="K22" s="1765"/>
      <c r="L22" s="1765"/>
      <c r="M22" s="1765"/>
      <c r="N22" s="1765"/>
      <c r="O22" s="1765"/>
      <c r="P22" s="1765"/>
      <c r="Q22" s="1765"/>
      <c r="R22" s="1765"/>
      <c r="S22" s="1765"/>
      <c r="T22" s="1765"/>
      <c r="U22" s="1765"/>
      <c r="V22" s="1765"/>
      <c r="W22" s="1765"/>
      <c r="X22" s="1765"/>
      <c r="Y22" s="1765"/>
      <c r="Z22" s="1765"/>
      <c r="AA22" s="1765"/>
      <c r="AB22" s="1765"/>
      <c r="AC22" s="1765"/>
      <c r="AD22" s="1765"/>
      <c r="AE22" s="1411"/>
      <c r="AF22" s="1411"/>
      <c r="AG22" s="1765"/>
      <c r="AH22" s="1765"/>
      <c r="AI22" s="1766"/>
      <c r="AJ22" s="1766"/>
      <c r="AK22" s="1765"/>
      <c r="AL22" s="1765"/>
      <c r="AM22" s="1766"/>
      <c r="AN22" s="1766"/>
      <c r="AO22" s="44"/>
      <c r="AP22" s="1765"/>
      <c r="AQ22" s="1883"/>
      <c r="AR22" s="1883"/>
    </row>
    <row r="23" spans="1:44" s="13" customFormat="1" ht="15" customHeight="1" x14ac:dyDescent="0.35">
      <c r="A23" s="1758" t="s">
        <v>451</v>
      </c>
      <c r="B23" s="1758" t="s">
        <v>32</v>
      </c>
      <c r="C23" s="1767">
        <f>C26-28</f>
        <v>43453</v>
      </c>
      <c r="D23" s="1768">
        <f>D26-28</f>
        <v>43453</v>
      </c>
      <c r="E23" s="1768">
        <f>E26-28</f>
        <v>43453</v>
      </c>
      <c r="F23" s="1769">
        <f t="shared" ref="F23:K23" si="15">F26-21</f>
        <v>43558</v>
      </c>
      <c r="G23" s="1769">
        <f t="shared" si="15"/>
        <v>43558</v>
      </c>
      <c r="H23" s="1769">
        <f t="shared" si="15"/>
        <v>43558</v>
      </c>
      <c r="I23" s="1770">
        <f t="shared" si="15"/>
        <v>43642</v>
      </c>
      <c r="J23" s="1770">
        <f t="shared" si="15"/>
        <v>43642</v>
      </c>
      <c r="K23" s="1770">
        <f t="shared" si="15"/>
        <v>43642</v>
      </c>
      <c r="L23" s="1771">
        <f>L26-21</f>
        <v>43740</v>
      </c>
      <c r="M23" s="1771">
        <f>M26-21</f>
        <v>43740</v>
      </c>
      <c r="N23" s="1771">
        <f>N26-21</f>
        <v>43740</v>
      </c>
      <c r="O23" s="1768">
        <f>O24-2</f>
        <v>43829</v>
      </c>
      <c r="P23" s="1768">
        <f t="shared" ref="P23:AR23" si="16">P24-2</f>
        <v>43829</v>
      </c>
      <c r="Q23" s="1768">
        <f t="shared" si="16"/>
        <v>43829</v>
      </c>
      <c r="R23" s="1769">
        <f t="shared" si="16"/>
        <v>43920</v>
      </c>
      <c r="S23" s="1769">
        <f t="shared" si="16"/>
        <v>43920</v>
      </c>
      <c r="T23" s="1769">
        <f t="shared" si="16"/>
        <v>43920</v>
      </c>
      <c r="U23" s="1770">
        <f t="shared" si="16"/>
        <v>44004</v>
      </c>
      <c r="V23" s="1770">
        <f t="shared" si="16"/>
        <v>44004</v>
      </c>
      <c r="W23" s="1770">
        <f t="shared" si="16"/>
        <v>44004</v>
      </c>
      <c r="X23" s="1771">
        <f t="shared" si="16"/>
        <v>44095</v>
      </c>
      <c r="Y23" s="1771">
        <f t="shared" si="16"/>
        <v>44095</v>
      </c>
      <c r="Z23" s="1771">
        <f t="shared" si="16"/>
        <v>44095</v>
      </c>
      <c r="AA23" s="1768">
        <f t="shared" si="16"/>
        <v>43820</v>
      </c>
      <c r="AB23" s="1768">
        <f t="shared" si="16"/>
        <v>43820</v>
      </c>
      <c r="AC23" s="1768">
        <f t="shared" si="16"/>
        <v>43820</v>
      </c>
      <c r="AD23" s="1769">
        <f t="shared" si="16"/>
        <v>44277</v>
      </c>
      <c r="AE23" s="1772">
        <f t="shared" si="16"/>
        <v>44278</v>
      </c>
      <c r="AF23" s="1772">
        <f t="shared" si="16"/>
        <v>44278</v>
      </c>
      <c r="AG23" s="1769"/>
      <c r="AH23" s="1817">
        <f t="shared" si="16"/>
        <v>43989</v>
      </c>
      <c r="AI23" s="1729">
        <f t="shared" si="16"/>
        <v>43982</v>
      </c>
      <c r="AJ23" s="1729">
        <f>AI23</f>
        <v>43982</v>
      </c>
      <c r="AK23" s="1817">
        <f t="shared" si="16"/>
        <v>44382</v>
      </c>
      <c r="AL23" s="1769">
        <f t="shared" si="16"/>
        <v>44445</v>
      </c>
      <c r="AM23" s="1729">
        <f t="shared" si="16"/>
        <v>44446</v>
      </c>
      <c r="AN23" s="1729">
        <f t="shared" si="16"/>
        <v>44479</v>
      </c>
      <c r="AO23" s="84">
        <f t="shared" si="16"/>
        <v>44554</v>
      </c>
      <c r="AP23" s="1771">
        <f t="shared" si="16"/>
        <v>44588</v>
      </c>
      <c r="AQ23" s="1884">
        <f t="shared" si="16"/>
        <v>44588</v>
      </c>
      <c r="AR23" s="1885">
        <f t="shared" si="16"/>
        <v>44588</v>
      </c>
    </row>
    <row r="24" spans="1:44" s="13" customFormat="1" ht="14.5" customHeight="1" x14ac:dyDescent="0.35">
      <c r="A24" s="1758" t="s">
        <v>64</v>
      </c>
      <c r="B24" s="1758" t="s">
        <v>33</v>
      </c>
      <c r="C24" s="1767"/>
      <c r="D24" s="1768"/>
      <c r="E24" s="1768"/>
      <c r="F24" s="1769"/>
      <c r="G24" s="1769"/>
      <c r="H24" s="1769"/>
      <c r="I24" s="1770"/>
      <c r="J24" s="1770"/>
      <c r="K24" s="1770"/>
      <c r="L24" s="1771"/>
      <c r="M24" s="1771"/>
      <c r="N24" s="1771"/>
      <c r="O24" s="1768">
        <f t="shared" ref="O24:AF24" si="17">O26-21</f>
        <v>43831</v>
      </c>
      <c r="P24" s="1768">
        <f t="shared" si="17"/>
        <v>43831</v>
      </c>
      <c r="Q24" s="1768">
        <f t="shared" si="17"/>
        <v>43831</v>
      </c>
      <c r="R24" s="1769">
        <f t="shared" si="17"/>
        <v>43922</v>
      </c>
      <c r="S24" s="1769">
        <f t="shared" si="17"/>
        <v>43922</v>
      </c>
      <c r="T24" s="1769">
        <f t="shared" si="17"/>
        <v>43922</v>
      </c>
      <c r="U24" s="1770">
        <f t="shared" si="17"/>
        <v>44006</v>
      </c>
      <c r="V24" s="1770">
        <f t="shared" si="17"/>
        <v>44006</v>
      </c>
      <c r="W24" s="1770">
        <f t="shared" si="17"/>
        <v>44006</v>
      </c>
      <c r="X24" s="1771">
        <f t="shared" si="17"/>
        <v>44097</v>
      </c>
      <c r="Y24" s="1771">
        <f t="shared" si="17"/>
        <v>44097</v>
      </c>
      <c r="Z24" s="1771">
        <f t="shared" si="17"/>
        <v>44097</v>
      </c>
      <c r="AA24" s="1768">
        <f t="shared" si="17"/>
        <v>43822</v>
      </c>
      <c r="AB24" s="1768">
        <f t="shared" si="17"/>
        <v>43822</v>
      </c>
      <c r="AC24" s="1768">
        <f t="shared" si="17"/>
        <v>43822</v>
      </c>
      <c r="AD24" s="1769">
        <f t="shared" si="17"/>
        <v>44279</v>
      </c>
      <c r="AE24" s="1772">
        <f t="shared" si="17"/>
        <v>44280</v>
      </c>
      <c r="AF24" s="1772">
        <f t="shared" si="17"/>
        <v>44280</v>
      </c>
      <c r="AG24" s="1769"/>
      <c r="AH24" s="1817">
        <f>AH26-21</f>
        <v>43991</v>
      </c>
      <c r="AI24" s="1729">
        <f>AI26-21</f>
        <v>43984</v>
      </c>
      <c r="AJ24" s="1729">
        <f>AI24</f>
        <v>43984</v>
      </c>
      <c r="AK24" s="1817">
        <f>AK26-21</f>
        <v>44384</v>
      </c>
      <c r="AL24" s="1769">
        <f t="shared" ref="AL24" si="18">AL26-21</f>
        <v>44447</v>
      </c>
      <c r="AM24" s="1729">
        <f t="shared" ref="AM24:AR24" si="19">AM26-21</f>
        <v>44448</v>
      </c>
      <c r="AN24" s="1729">
        <f t="shared" si="19"/>
        <v>44481</v>
      </c>
      <c r="AO24" s="1629">
        <f t="shared" ref="AO24" si="20">AO26-21</f>
        <v>44556</v>
      </c>
      <c r="AP24" s="1771">
        <f>AP26-21</f>
        <v>44590</v>
      </c>
      <c r="AQ24" s="1886">
        <f t="shared" si="19"/>
        <v>44590</v>
      </c>
      <c r="AR24" s="1887">
        <f t="shared" si="19"/>
        <v>44590</v>
      </c>
    </row>
    <row r="25" spans="1:44" s="13" customFormat="1" ht="14.5" customHeight="1" x14ac:dyDescent="0.35">
      <c r="A25" s="1775" t="s">
        <v>494</v>
      </c>
      <c r="B25" s="1758" t="s">
        <v>34</v>
      </c>
      <c r="C25" s="1767"/>
      <c r="D25" s="1768"/>
      <c r="E25" s="1768"/>
      <c r="F25" s="1769"/>
      <c r="G25" s="1769"/>
      <c r="H25" s="1769"/>
      <c r="I25" s="1770"/>
      <c r="J25" s="1770"/>
      <c r="K25" s="1770"/>
      <c r="L25" s="1771"/>
      <c r="M25" s="1771"/>
      <c r="N25" s="1771"/>
      <c r="O25" s="1768"/>
      <c r="P25" s="1768"/>
      <c r="Q25" s="1768"/>
      <c r="R25" s="1769"/>
      <c r="S25" s="1769"/>
      <c r="T25" s="1769"/>
      <c r="U25" s="1770"/>
      <c r="V25" s="1770"/>
      <c r="W25" s="1770"/>
      <c r="X25" s="1771"/>
      <c r="Y25" s="1771"/>
      <c r="Z25" s="1771"/>
      <c r="AA25" s="1768"/>
      <c r="AB25" s="1768"/>
      <c r="AC25" s="1768"/>
      <c r="AD25" s="1769"/>
      <c r="AE25" s="1772"/>
      <c r="AF25" s="1772"/>
      <c r="AG25" s="1769"/>
      <c r="AH25" s="1817">
        <f>AH30-21</f>
        <v>43998</v>
      </c>
      <c r="AI25" s="1729"/>
      <c r="AJ25" s="1729"/>
      <c r="AK25" s="1817">
        <f>AK30-21</f>
        <v>44391</v>
      </c>
      <c r="AL25" s="1817">
        <f>AL30-21</f>
        <v>44454</v>
      </c>
      <c r="AM25" s="1729"/>
      <c r="AN25" s="1729"/>
      <c r="AO25" s="1629"/>
      <c r="AP25" s="1771">
        <f>AP30-21</f>
        <v>44597</v>
      </c>
      <c r="AQ25" s="1886"/>
      <c r="AR25" s="1887"/>
    </row>
    <row r="26" spans="1:44" s="28" customFormat="1" ht="15" customHeight="1" x14ac:dyDescent="0.3">
      <c r="A26" s="1758" t="s">
        <v>10</v>
      </c>
      <c r="B26" s="1758" t="s">
        <v>33</v>
      </c>
      <c r="C26" s="5">
        <f>C30-7</f>
        <v>43481</v>
      </c>
      <c r="D26" s="5">
        <f t="shared" ref="D26:K26" si="21">D30-7</f>
        <v>43481</v>
      </c>
      <c r="E26" s="5">
        <f t="shared" si="21"/>
        <v>43481</v>
      </c>
      <c r="F26" s="37">
        <f t="shared" si="21"/>
        <v>43579</v>
      </c>
      <c r="G26" s="37">
        <f t="shared" si="21"/>
        <v>43579</v>
      </c>
      <c r="H26" s="37">
        <f t="shared" si="21"/>
        <v>43579</v>
      </c>
      <c r="I26" s="43">
        <f t="shared" si="21"/>
        <v>43663</v>
      </c>
      <c r="J26" s="43">
        <f t="shared" si="21"/>
        <v>43663</v>
      </c>
      <c r="K26" s="43">
        <f t="shared" si="21"/>
        <v>43663</v>
      </c>
      <c r="L26" s="54">
        <f t="shared" ref="L26:W26" si="22">L30-7</f>
        <v>43761</v>
      </c>
      <c r="M26" s="54">
        <f t="shared" si="22"/>
        <v>43761</v>
      </c>
      <c r="N26" s="54">
        <f t="shared" si="22"/>
        <v>43761</v>
      </c>
      <c r="O26" s="5">
        <f t="shared" si="22"/>
        <v>43852</v>
      </c>
      <c r="P26" s="5">
        <f t="shared" si="22"/>
        <v>43852</v>
      </c>
      <c r="Q26" s="5">
        <f t="shared" si="22"/>
        <v>43852</v>
      </c>
      <c r="R26" s="37">
        <f t="shared" si="22"/>
        <v>43943</v>
      </c>
      <c r="S26" s="37">
        <f t="shared" si="22"/>
        <v>43943</v>
      </c>
      <c r="T26" s="37">
        <f t="shared" si="22"/>
        <v>43943</v>
      </c>
      <c r="U26" s="43">
        <f t="shared" si="22"/>
        <v>44027</v>
      </c>
      <c r="V26" s="43">
        <f t="shared" si="22"/>
        <v>44027</v>
      </c>
      <c r="W26" s="43">
        <f t="shared" si="22"/>
        <v>44027</v>
      </c>
      <c r="X26" s="54">
        <f t="shared" ref="X26:AI26" si="23">X30-7</f>
        <v>44118</v>
      </c>
      <c r="Y26" s="54">
        <f t="shared" si="23"/>
        <v>44118</v>
      </c>
      <c r="Z26" s="54">
        <f t="shared" si="23"/>
        <v>44118</v>
      </c>
      <c r="AA26" s="5">
        <f t="shared" si="23"/>
        <v>43843</v>
      </c>
      <c r="AB26" s="5">
        <f t="shared" si="23"/>
        <v>43843</v>
      </c>
      <c r="AC26" s="5">
        <f t="shared" si="23"/>
        <v>43843</v>
      </c>
      <c r="AD26" s="37">
        <f t="shared" si="23"/>
        <v>44300</v>
      </c>
      <c r="AE26" s="1725">
        <f t="shared" si="23"/>
        <v>44301</v>
      </c>
      <c r="AF26" s="1725">
        <f t="shared" si="23"/>
        <v>44301</v>
      </c>
      <c r="AG26" s="37"/>
      <c r="AH26" s="1815">
        <f t="shared" si="23"/>
        <v>44012</v>
      </c>
      <c r="AI26" s="1725">
        <f t="shared" si="23"/>
        <v>44005</v>
      </c>
      <c r="AJ26" s="1725">
        <f>AI26</f>
        <v>44005</v>
      </c>
      <c r="AK26" s="1815">
        <f t="shared" ref="AK26:AL26" si="24">AK30-7</f>
        <v>44405</v>
      </c>
      <c r="AL26" s="37">
        <f t="shared" si="24"/>
        <v>44468</v>
      </c>
      <c r="AM26" s="1725">
        <f t="shared" ref="AM26:AR26" si="25">AM30-7</f>
        <v>44469</v>
      </c>
      <c r="AN26" s="1725">
        <f t="shared" si="25"/>
        <v>44502</v>
      </c>
      <c r="AO26" s="85">
        <f t="shared" si="25"/>
        <v>44577</v>
      </c>
      <c r="AP26" s="54">
        <f t="shared" si="25"/>
        <v>44611</v>
      </c>
      <c r="AQ26" s="1872">
        <f t="shared" si="25"/>
        <v>44611</v>
      </c>
      <c r="AR26" s="1873">
        <f t="shared" si="25"/>
        <v>44611</v>
      </c>
    </row>
    <row r="27" spans="1:44" s="28" customFormat="1" ht="15" customHeight="1" x14ac:dyDescent="0.3">
      <c r="A27" s="1758" t="s">
        <v>65</v>
      </c>
      <c r="B27" s="1758" t="s">
        <v>33</v>
      </c>
      <c r="C27" s="5">
        <f>C29-7</f>
        <v>43481</v>
      </c>
      <c r="D27" s="5">
        <f t="shared" ref="D27:K27" si="26">D29-7</f>
        <v>43481</v>
      </c>
      <c r="E27" s="5">
        <f t="shared" si="26"/>
        <v>43481</v>
      </c>
      <c r="F27" s="37">
        <f t="shared" si="26"/>
        <v>43579</v>
      </c>
      <c r="G27" s="37">
        <f t="shared" si="26"/>
        <v>43579</v>
      </c>
      <c r="H27" s="37">
        <f t="shared" si="26"/>
        <v>43579</v>
      </c>
      <c r="I27" s="43">
        <f t="shared" si="26"/>
        <v>43663</v>
      </c>
      <c r="J27" s="43">
        <f t="shared" si="26"/>
        <v>43663</v>
      </c>
      <c r="K27" s="43">
        <f t="shared" si="26"/>
        <v>43663</v>
      </c>
      <c r="L27" s="54">
        <f t="shared" ref="L27:W27" si="27">L29-7</f>
        <v>43761</v>
      </c>
      <c r="M27" s="54">
        <f t="shared" si="27"/>
        <v>43761</v>
      </c>
      <c r="N27" s="54">
        <f t="shared" si="27"/>
        <v>43761</v>
      </c>
      <c r="O27" s="5">
        <f t="shared" si="27"/>
        <v>43852</v>
      </c>
      <c r="P27" s="5">
        <f t="shared" si="27"/>
        <v>43852</v>
      </c>
      <c r="Q27" s="5">
        <f t="shared" si="27"/>
        <v>43852</v>
      </c>
      <c r="R27" s="37">
        <f t="shared" si="27"/>
        <v>43943</v>
      </c>
      <c r="S27" s="37">
        <f t="shared" si="27"/>
        <v>43943</v>
      </c>
      <c r="T27" s="37">
        <f t="shared" si="27"/>
        <v>43943</v>
      </c>
      <c r="U27" s="43">
        <f t="shared" si="27"/>
        <v>44027</v>
      </c>
      <c r="V27" s="43">
        <f t="shared" si="27"/>
        <v>44027</v>
      </c>
      <c r="W27" s="43">
        <f t="shared" si="27"/>
        <v>44027</v>
      </c>
      <c r="X27" s="54">
        <f t="shared" ref="X27:AI27" si="28">X29-7</f>
        <v>44118</v>
      </c>
      <c r="Y27" s="54">
        <f t="shared" si="28"/>
        <v>44118</v>
      </c>
      <c r="Z27" s="54">
        <f t="shared" si="28"/>
        <v>44118</v>
      </c>
      <c r="AA27" s="5">
        <f t="shared" si="28"/>
        <v>43843</v>
      </c>
      <c r="AB27" s="5">
        <f t="shared" si="28"/>
        <v>43843</v>
      </c>
      <c r="AC27" s="5">
        <f t="shared" si="28"/>
        <v>43843</v>
      </c>
      <c r="AD27" s="37">
        <f t="shared" si="28"/>
        <v>44300</v>
      </c>
      <c r="AE27" s="1725">
        <f t="shared" si="28"/>
        <v>44301</v>
      </c>
      <c r="AF27" s="1725">
        <f t="shared" si="28"/>
        <v>44301</v>
      </c>
      <c r="AG27" s="37"/>
      <c r="AH27" s="1815">
        <f t="shared" si="28"/>
        <v>44012</v>
      </c>
      <c r="AI27" s="1725">
        <f t="shared" si="28"/>
        <v>44005</v>
      </c>
      <c r="AJ27" s="1725">
        <f>AI27</f>
        <v>44005</v>
      </c>
      <c r="AK27" s="1815">
        <f t="shared" ref="AK27:AL27" si="29">AK29-7</f>
        <v>44405</v>
      </c>
      <c r="AL27" s="37">
        <f t="shared" si="29"/>
        <v>44468</v>
      </c>
      <c r="AM27" s="1725">
        <f t="shared" ref="AM27:AR27" si="30">AM29-7</f>
        <v>44469</v>
      </c>
      <c r="AN27" s="1725">
        <f t="shared" si="30"/>
        <v>44502</v>
      </c>
      <c r="AO27" s="85">
        <f t="shared" si="30"/>
        <v>44577</v>
      </c>
      <c r="AP27" s="54">
        <f t="shared" si="30"/>
        <v>44611</v>
      </c>
      <c r="AQ27" s="1872">
        <f t="shared" si="30"/>
        <v>44611</v>
      </c>
      <c r="AR27" s="1873">
        <f t="shared" si="30"/>
        <v>44611</v>
      </c>
    </row>
    <row r="28" spans="1:44" s="28" customFormat="1" ht="13" x14ac:dyDescent="0.3">
      <c r="A28" s="1773" t="s">
        <v>12</v>
      </c>
      <c r="B28" s="1773" t="s">
        <v>33</v>
      </c>
      <c r="C28" s="88">
        <f>C30-14</f>
        <v>43474</v>
      </c>
      <c r="D28" s="88">
        <f>D30-14</f>
        <v>43474</v>
      </c>
      <c r="E28" s="88">
        <f>E30-14</f>
        <v>43474</v>
      </c>
      <c r="F28" s="88">
        <f t="shared" ref="F28:K28" si="31">F30-14</f>
        <v>43572</v>
      </c>
      <c r="G28" s="88">
        <f t="shared" si="31"/>
        <v>43572</v>
      </c>
      <c r="H28" s="88">
        <f t="shared" si="31"/>
        <v>43572</v>
      </c>
      <c r="I28" s="88">
        <f t="shared" si="31"/>
        <v>43656</v>
      </c>
      <c r="J28" s="88">
        <f t="shared" si="31"/>
        <v>43656</v>
      </c>
      <c r="K28" s="88">
        <f t="shared" si="31"/>
        <v>43656</v>
      </c>
      <c r="L28" s="88">
        <f t="shared" ref="L28:W28" si="32">L30-14</f>
        <v>43754</v>
      </c>
      <c r="M28" s="88">
        <f t="shared" si="32"/>
        <v>43754</v>
      </c>
      <c r="N28" s="88">
        <f t="shared" si="32"/>
        <v>43754</v>
      </c>
      <c r="O28" s="88">
        <f t="shared" si="32"/>
        <v>43845</v>
      </c>
      <c r="P28" s="88">
        <f t="shared" si="32"/>
        <v>43845</v>
      </c>
      <c r="Q28" s="88">
        <f t="shared" si="32"/>
        <v>43845</v>
      </c>
      <c r="R28" s="88">
        <f t="shared" si="32"/>
        <v>43936</v>
      </c>
      <c r="S28" s="88">
        <f t="shared" si="32"/>
        <v>43936</v>
      </c>
      <c r="T28" s="88">
        <f t="shared" si="32"/>
        <v>43936</v>
      </c>
      <c r="U28" s="88">
        <f t="shared" si="32"/>
        <v>44020</v>
      </c>
      <c r="V28" s="88">
        <f t="shared" si="32"/>
        <v>44020</v>
      </c>
      <c r="W28" s="88">
        <f t="shared" si="32"/>
        <v>44020</v>
      </c>
      <c r="X28" s="88">
        <f t="shared" ref="X28:AI28" si="33">X30-14</f>
        <v>44111</v>
      </c>
      <c r="Y28" s="88">
        <f t="shared" si="33"/>
        <v>44111</v>
      </c>
      <c r="Z28" s="88">
        <f t="shared" si="33"/>
        <v>44111</v>
      </c>
      <c r="AA28" s="88">
        <f t="shared" si="33"/>
        <v>43836</v>
      </c>
      <c r="AB28" s="88">
        <f t="shared" si="33"/>
        <v>43836</v>
      </c>
      <c r="AC28" s="88">
        <f t="shared" si="33"/>
        <v>43836</v>
      </c>
      <c r="AD28" s="88">
        <f t="shared" si="33"/>
        <v>44293</v>
      </c>
      <c r="AE28" s="1724">
        <f t="shared" si="33"/>
        <v>44294</v>
      </c>
      <c r="AF28" s="1724">
        <f t="shared" si="33"/>
        <v>44294</v>
      </c>
      <c r="AG28" s="88"/>
      <c r="AH28" s="88">
        <f t="shared" si="33"/>
        <v>44005</v>
      </c>
      <c r="AI28" s="1725">
        <f t="shared" si="33"/>
        <v>43998</v>
      </c>
      <c r="AJ28" s="1725">
        <f>AI28</f>
        <v>43998</v>
      </c>
      <c r="AK28" s="88">
        <f t="shared" ref="AK28:AL28" si="34">AK30-14</f>
        <v>44398</v>
      </c>
      <c r="AL28" s="88">
        <f t="shared" si="34"/>
        <v>44461</v>
      </c>
      <c r="AM28" s="1725">
        <f t="shared" ref="AM28:AR28" si="35">AM30-14</f>
        <v>44462</v>
      </c>
      <c r="AN28" s="1725">
        <f t="shared" si="35"/>
        <v>44495</v>
      </c>
      <c r="AO28" s="89">
        <f t="shared" si="35"/>
        <v>44570</v>
      </c>
      <c r="AP28" s="88">
        <f t="shared" si="35"/>
        <v>44604</v>
      </c>
      <c r="AQ28" s="1725">
        <f t="shared" si="35"/>
        <v>44604</v>
      </c>
      <c r="AR28" s="1875">
        <f t="shared" si="35"/>
        <v>44604</v>
      </c>
    </row>
    <row r="29" spans="1:44" s="28" customFormat="1" ht="15" customHeight="1" x14ac:dyDescent="0.3">
      <c r="A29" s="1758" t="s">
        <v>66</v>
      </c>
      <c r="B29" s="1758" t="s">
        <v>33</v>
      </c>
      <c r="C29" s="5">
        <f>C30</f>
        <v>43488</v>
      </c>
      <c r="D29" s="5">
        <f>D30</f>
        <v>43488</v>
      </c>
      <c r="E29" s="5">
        <f>E30</f>
        <v>43488</v>
      </c>
      <c r="F29" s="37">
        <f t="shared" ref="F29:K29" si="36">F30</f>
        <v>43586</v>
      </c>
      <c r="G29" s="37">
        <f t="shared" si="36"/>
        <v>43586</v>
      </c>
      <c r="H29" s="37">
        <f t="shared" si="36"/>
        <v>43586</v>
      </c>
      <c r="I29" s="43">
        <f t="shared" si="36"/>
        <v>43670</v>
      </c>
      <c r="J29" s="43">
        <f t="shared" si="36"/>
        <v>43670</v>
      </c>
      <c r="K29" s="43">
        <f t="shared" si="36"/>
        <v>43670</v>
      </c>
      <c r="L29" s="54">
        <f t="shared" ref="L29:AR29" si="37">L30</f>
        <v>43768</v>
      </c>
      <c r="M29" s="54">
        <f t="shared" si="37"/>
        <v>43768</v>
      </c>
      <c r="N29" s="54">
        <f t="shared" si="37"/>
        <v>43768</v>
      </c>
      <c r="O29" s="5">
        <f t="shared" si="37"/>
        <v>43859</v>
      </c>
      <c r="P29" s="5">
        <f t="shared" si="37"/>
        <v>43859</v>
      </c>
      <c r="Q29" s="5">
        <f t="shared" si="37"/>
        <v>43859</v>
      </c>
      <c r="R29" s="37">
        <f t="shared" si="37"/>
        <v>43950</v>
      </c>
      <c r="S29" s="37">
        <f t="shared" si="37"/>
        <v>43950</v>
      </c>
      <c r="T29" s="37">
        <f t="shared" si="37"/>
        <v>43950</v>
      </c>
      <c r="U29" s="43">
        <f t="shared" si="37"/>
        <v>44034</v>
      </c>
      <c r="V29" s="43">
        <f t="shared" si="37"/>
        <v>44034</v>
      </c>
      <c r="W29" s="43">
        <f t="shared" si="37"/>
        <v>44034</v>
      </c>
      <c r="X29" s="54">
        <f t="shared" si="37"/>
        <v>44125</v>
      </c>
      <c r="Y29" s="54">
        <f t="shared" si="37"/>
        <v>44125</v>
      </c>
      <c r="Z29" s="54">
        <f t="shared" si="37"/>
        <v>44125</v>
      </c>
      <c r="AA29" s="5">
        <f t="shared" si="37"/>
        <v>43850</v>
      </c>
      <c r="AB29" s="5">
        <f t="shared" si="37"/>
        <v>43850</v>
      </c>
      <c r="AC29" s="5">
        <f t="shared" si="37"/>
        <v>43850</v>
      </c>
      <c r="AD29" s="37">
        <f t="shared" si="37"/>
        <v>44307</v>
      </c>
      <c r="AE29" s="1725">
        <f t="shared" si="37"/>
        <v>44308</v>
      </c>
      <c r="AF29" s="1725">
        <f t="shared" si="37"/>
        <v>44308</v>
      </c>
      <c r="AG29" s="37"/>
      <c r="AH29" s="1815">
        <f t="shared" si="37"/>
        <v>44019</v>
      </c>
      <c r="AI29" s="1725">
        <f t="shared" si="37"/>
        <v>44012</v>
      </c>
      <c r="AJ29" s="1725">
        <f>AI29</f>
        <v>44012</v>
      </c>
      <c r="AK29" s="1815">
        <f t="shared" si="37"/>
        <v>44412</v>
      </c>
      <c r="AL29" s="37">
        <f t="shared" si="37"/>
        <v>44475</v>
      </c>
      <c r="AM29" s="1725">
        <f t="shared" si="37"/>
        <v>44476</v>
      </c>
      <c r="AN29" s="1725">
        <f t="shared" si="37"/>
        <v>44509</v>
      </c>
      <c r="AO29" s="85">
        <f t="shared" si="37"/>
        <v>44584</v>
      </c>
      <c r="AP29" s="54">
        <f t="shared" si="37"/>
        <v>44618</v>
      </c>
      <c r="AQ29" s="1872">
        <f t="shared" si="37"/>
        <v>44618</v>
      </c>
      <c r="AR29" s="1873">
        <f t="shared" si="37"/>
        <v>44618</v>
      </c>
    </row>
    <row r="30" spans="1:44" s="56" customFormat="1" ht="15" customHeight="1" x14ac:dyDescent="0.3">
      <c r="A30" s="1774" t="s">
        <v>26</v>
      </c>
      <c r="B30" s="1774" t="s">
        <v>33</v>
      </c>
      <c r="C30" s="55">
        <f>C31-14</f>
        <v>43488</v>
      </c>
      <c r="D30" s="55">
        <f>D31-14</f>
        <v>43488</v>
      </c>
      <c r="E30" s="55">
        <f>E31-14</f>
        <v>43488</v>
      </c>
      <c r="F30" s="55">
        <f t="shared" ref="F30:K30" si="38">F31-14</f>
        <v>43586</v>
      </c>
      <c r="G30" s="55">
        <f t="shared" si="38"/>
        <v>43586</v>
      </c>
      <c r="H30" s="55">
        <f t="shared" si="38"/>
        <v>43586</v>
      </c>
      <c r="I30" s="55">
        <f t="shared" si="38"/>
        <v>43670</v>
      </c>
      <c r="J30" s="55">
        <f t="shared" si="38"/>
        <v>43670</v>
      </c>
      <c r="K30" s="55">
        <f t="shared" si="38"/>
        <v>43670</v>
      </c>
      <c r="L30" s="55">
        <f t="shared" ref="L30:AR30" si="39">L31-14</f>
        <v>43768</v>
      </c>
      <c r="M30" s="55">
        <f t="shared" si="39"/>
        <v>43768</v>
      </c>
      <c r="N30" s="55">
        <f t="shared" si="39"/>
        <v>43768</v>
      </c>
      <c r="O30" s="55">
        <f t="shared" si="39"/>
        <v>43859</v>
      </c>
      <c r="P30" s="55">
        <f t="shared" si="39"/>
        <v>43859</v>
      </c>
      <c r="Q30" s="55">
        <f t="shared" si="39"/>
        <v>43859</v>
      </c>
      <c r="R30" s="55">
        <f t="shared" si="39"/>
        <v>43950</v>
      </c>
      <c r="S30" s="55">
        <f t="shared" si="39"/>
        <v>43950</v>
      </c>
      <c r="T30" s="55">
        <f t="shared" si="39"/>
        <v>43950</v>
      </c>
      <c r="U30" s="55">
        <f t="shared" si="39"/>
        <v>44034</v>
      </c>
      <c r="V30" s="55">
        <f t="shared" si="39"/>
        <v>44034</v>
      </c>
      <c r="W30" s="55">
        <f t="shared" si="39"/>
        <v>44034</v>
      </c>
      <c r="X30" s="55">
        <f t="shared" si="39"/>
        <v>44125</v>
      </c>
      <c r="Y30" s="55">
        <f t="shared" si="39"/>
        <v>44125</v>
      </c>
      <c r="Z30" s="55">
        <f t="shared" si="39"/>
        <v>44125</v>
      </c>
      <c r="AA30" s="55">
        <f t="shared" si="39"/>
        <v>43850</v>
      </c>
      <c r="AB30" s="55">
        <f t="shared" si="39"/>
        <v>43850</v>
      </c>
      <c r="AC30" s="55">
        <f t="shared" si="39"/>
        <v>43850</v>
      </c>
      <c r="AD30" s="55">
        <f>AD31-13</f>
        <v>44307</v>
      </c>
      <c r="AE30" s="1727">
        <f t="shared" ref="AE30:AF30" si="40">AE31-13</f>
        <v>44308</v>
      </c>
      <c r="AF30" s="1727">
        <f t="shared" si="40"/>
        <v>44308</v>
      </c>
      <c r="AG30" s="55"/>
      <c r="AH30" s="55">
        <f t="shared" si="39"/>
        <v>44019</v>
      </c>
      <c r="AI30" s="1727">
        <f t="shared" si="39"/>
        <v>44012</v>
      </c>
      <c r="AJ30" s="1727">
        <f t="shared" si="39"/>
        <v>44438</v>
      </c>
      <c r="AK30" s="55">
        <f t="shared" si="39"/>
        <v>44412</v>
      </c>
      <c r="AL30" s="55">
        <f>AL31-14</f>
        <v>44475</v>
      </c>
      <c r="AM30" s="1727">
        <f t="shared" si="39"/>
        <v>44476</v>
      </c>
      <c r="AN30" s="1727">
        <f t="shared" si="39"/>
        <v>44509</v>
      </c>
      <c r="AO30" s="1719">
        <f t="shared" si="39"/>
        <v>44584</v>
      </c>
      <c r="AP30" s="55">
        <f t="shared" si="39"/>
        <v>44618</v>
      </c>
      <c r="AQ30" s="1727">
        <f t="shared" si="39"/>
        <v>44618</v>
      </c>
      <c r="AR30" s="1874">
        <f t="shared" si="39"/>
        <v>44618</v>
      </c>
    </row>
    <row r="31" spans="1:44" s="28" customFormat="1" ht="15" customHeight="1" x14ac:dyDescent="0.3">
      <c r="A31" s="1775" t="s">
        <v>25</v>
      </c>
      <c r="B31" s="1775" t="s">
        <v>33</v>
      </c>
      <c r="C31" s="5">
        <f>C33-5</f>
        <v>43502</v>
      </c>
      <c r="D31" s="5">
        <f>D33-5</f>
        <v>43502</v>
      </c>
      <c r="E31" s="5">
        <f>E33-5</f>
        <v>43502</v>
      </c>
      <c r="F31" s="37">
        <f t="shared" ref="F31:K31" si="41">F33-5</f>
        <v>43600</v>
      </c>
      <c r="G31" s="37">
        <f t="shared" si="41"/>
        <v>43600</v>
      </c>
      <c r="H31" s="37">
        <f t="shared" si="41"/>
        <v>43600</v>
      </c>
      <c r="I31" s="43">
        <f t="shared" si="41"/>
        <v>43684</v>
      </c>
      <c r="J31" s="43">
        <f t="shared" si="41"/>
        <v>43684</v>
      </c>
      <c r="K31" s="43">
        <f t="shared" si="41"/>
        <v>43684</v>
      </c>
      <c r="L31" s="54">
        <f t="shared" ref="L31:W31" si="42">L33-5</f>
        <v>43782</v>
      </c>
      <c r="M31" s="54">
        <f t="shared" si="42"/>
        <v>43782</v>
      </c>
      <c r="N31" s="54">
        <f t="shared" si="42"/>
        <v>43782</v>
      </c>
      <c r="O31" s="5">
        <f t="shared" si="42"/>
        <v>43873</v>
      </c>
      <c r="P31" s="5">
        <f t="shared" si="42"/>
        <v>43873</v>
      </c>
      <c r="Q31" s="5">
        <f t="shared" si="42"/>
        <v>43873</v>
      </c>
      <c r="R31" s="37">
        <f t="shared" si="42"/>
        <v>43964</v>
      </c>
      <c r="S31" s="37">
        <f t="shared" si="42"/>
        <v>43964</v>
      </c>
      <c r="T31" s="37">
        <f t="shared" si="42"/>
        <v>43964</v>
      </c>
      <c r="U31" s="43">
        <f t="shared" si="42"/>
        <v>44048</v>
      </c>
      <c r="V31" s="43">
        <f t="shared" si="42"/>
        <v>44048</v>
      </c>
      <c r="W31" s="43">
        <f t="shared" si="42"/>
        <v>44048</v>
      </c>
      <c r="X31" s="54">
        <f t="shared" ref="X31:AJ31" si="43">X33-5</f>
        <v>44139</v>
      </c>
      <c r="Y31" s="54">
        <f t="shared" si="43"/>
        <v>44139</v>
      </c>
      <c r="Z31" s="54">
        <f t="shared" si="43"/>
        <v>44139</v>
      </c>
      <c r="AA31" s="5">
        <f t="shared" si="43"/>
        <v>43864</v>
      </c>
      <c r="AB31" s="5">
        <f t="shared" si="43"/>
        <v>43864</v>
      </c>
      <c r="AC31" s="5">
        <f t="shared" si="43"/>
        <v>43864</v>
      </c>
      <c r="AD31" s="37">
        <f>AD33-6</f>
        <v>44320</v>
      </c>
      <c r="AE31" s="1725">
        <f t="shared" si="43"/>
        <v>44321</v>
      </c>
      <c r="AF31" s="1725">
        <f t="shared" si="43"/>
        <v>44321</v>
      </c>
      <c r="AG31" s="1776">
        <f>AG33-5</f>
        <v>44335</v>
      </c>
      <c r="AH31" s="1815">
        <f t="shared" si="43"/>
        <v>44033</v>
      </c>
      <c r="AI31" s="1725">
        <f t="shared" si="43"/>
        <v>44026</v>
      </c>
      <c r="AJ31" s="1725">
        <f t="shared" si="43"/>
        <v>44452</v>
      </c>
      <c r="AK31" s="1815">
        <f t="shared" ref="AK31:AL31" si="44">AK33-5</f>
        <v>44426</v>
      </c>
      <c r="AL31" s="37">
        <f>AL33-5</f>
        <v>44489</v>
      </c>
      <c r="AM31" s="1725">
        <f t="shared" ref="AM31:AR31" si="45">AM33-5</f>
        <v>44490</v>
      </c>
      <c r="AN31" s="1725">
        <f t="shared" si="45"/>
        <v>44523</v>
      </c>
      <c r="AO31" s="1717">
        <f t="shared" si="45"/>
        <v>44598</v>
      </c>
      <c r="AP31" s="54">
        <f t="shared" si="45"/>
        <v>44632</v>
      </c>
      <c r="AQ31" s="1725">
        <f t="shared" si="45"/>
        <v>44632</v>
      </c>
      <c r="AR31" s="1875">
        <f t="shared" si="45"/>
        <v>44632</v>
      </c>
    </row>
    <row r="32" spans="1:44" s="28" customFormat="1" ht="15" customHeight="1" x14ac:dyDescent="0.3">
      <c r="A32" s="1758" t="s">
        <v>24</v>
      </c>
      <c r="B32" s="1758" t="s">
        <v>35</v>
      </c>
      <c r="C32" s="5">
        <f>C31+2</f>
        <v>43504</v>
      </c>
      <c r="D32" s="5">
        <f>D31+2</f>
        <v>43504</v>
      </c>
      <c r="E32" s="5">
        <f>E31+2</f>
        <v>43504</v>
      </c>
      <c r="F32" s="37">
        <f t="shared" ref="F32:K32" si="46">F31+2</f>
        <v>43602</v>
      </c>
      <c r="G32" s="37">
        <f t="shared" si="46"/>
        <v>43602</v>
      </c>
      <c r="H32" s="37">
        <f t="shared" si="46"/>
        <v>43602</v>
      </c>
      <c r="I32" s="43">
        <f t="shared" si="46"/>
        <v>43686</v>
      </c>
      <c r="J32" s="43">
        <f t="shared" si="46"/>
        <v>43686</v>
      </c>
      <c r="K32" s="43">
        <f t="shared" si="46"/>
        <v>43686</v>
      </c>
      <c r="L32" s="54">
        <f t="shared" ref="L32:W32" si="47">L31+2</f>
        <v>43784</v>
      </c>
      <c r="M32" s="54">
        <f t="shared" si="47"/>
        <v>43784</v>
      </c>
      <c r="N32" s="54">
        <f t="shared" si="47"/>
        <v>43784</v>
      </c>
      <c r="O32" s="5">
        <f t="shared" si="47"/>
        <v>43875</v>
      </c>
      <c r="P32" s="5">
        <f t="shared" si="47"/>
        <v>43875</v>
      </c>
      <c r="Q32" s="5">
        <f t="shared" si="47"/>
        <v>43875</v>
      </c>
      <c r="R32" s="37">
        <f t="shared" si="47"/>
        <v>43966</v>
      </c>
      <c r="S32" s="37">
        <f t="shared" si="47"/>
        <v>43966</v>
      </c>
      <c r="T32" s="37">
        <f t="shared" si="47"/>
        <v>43966</v>
      </c>
      <c r="U32" s="43">
        <f t="shared" si="47"/>
        <v>44050</v>
      </c>
      <c r="V32" s="43">
        <f t="shared" si="47"/>
        <v>44050</v>
      </c>
      <c r="W32" s="43">
        <f t="shared" si="47"/>
        <v>44050</v>
      </c>
      <c r="X32" s="54">
        <f t="shared" ref="X32:AJ32" si="48">X31+2</f>
        <v>44141</v>
      </c>
      <c r="Y32" s="54">
        <f t="shared" si="48"/>
        <v>44141</v>
      </c>
      <c r="Z32" s="54">
        <f t="shared" si="48"/>
        <v>44141</v>
      </c>
      <c r="AA32" s="5">
        <f t="shared" si="48"/>
        <v>43866</v>
      </c>
      <c r="AB32" s="5">
        <f t="shared" si="48"/>
        <v>43866</v>
      </c>
      <c r="AC32" s="5">
        <f t="shared" si="48"/>
        <v>43866</v>
      </c>
      <c r="AD32" s="37">
        <f t="shared" si="48"/>
        <v>44322</v>
      </c>
      <c r="AE32" s="1725">
        <f t="shared" si="48"/>
        <v>44323</v>
      </c>
      <c r="AF32" s="1725">
        <f t="shared" si="48"/>
        <v>44323</v>
      </c>
      <c r="AG32" s="1776">
        <f>AG31+2</f>
        <v>44337</v>
      </c>
      <c r="AH32" s="1815">
        <f t="shared" si="48"/>
        <v>44035</v>
      </c>
      <c r="AI32" s="1725">
        <f t="shared" si="48"/>
        <v>44028</v>
      </c>
      <c r="AJ32" s="1725">
        <f t="shared" si="48"/>
        <v>44454</v>
      </c>
      <c r="AK32" s="1815">
        <f t="shared" ref="AK32:AL32" si="49">AK31+2</f>
        <v>44428</v>
      </c>
      <c r="AL32" s="37">
        <f t="shared" si="49"/>
        <v>44491</v>
      </c>
      <c r="AM32" s="1725">
        <f t="shared" ref="AM32:AR32" si="50">AM31+2</f>
        <v>44492</v>
      </c>
      <c r="AN32" s="1725">
        <f t="shared" si="50"/>
        <v>44525</v>
      </c>
      <c r="AO32" s="53">
        <f t="shared" si="50"/>
        <v>44600</v>
      </c>
      <c r="AP32" s="54">
        <f t="shared" si="50"/>
        <v>44634</v>
      </c>
      <c r="AQ32" s="1725">
        <f t="shared" si="50"/>
        <v>44634</v>
      </c>
      <c r="AR32" s="1875">
        <f t="shared" si="50"/>
        <v>44634</v>
      </c>
    </row>
    <row r="33" spans="1:44" s="28" customFormat="1" ht="15" customHeight="1" x14ac:dyDescent="0.3">
      <c r="A33" s="1758" t="s">
        <v>22</v>
      </c>
      <c r="B33" s="1758" t="s">
        <v>32</v>
      </c>
      <c r="C33" s="5">
        <f>C35-7</f>
        <v>43507</v>
      </c>
      <c r="D33" s="5">
        <f>D35-7</f>
        <v>43507</v>
      </c>
      <c r="E33" s="5">
        <f>E35-7</f>
        <v>43507</v>
      </c>
      <c r="F33" s="37">
        <f t="shared" ref="F33:K33" si="51">F35-7</f>
        <v>43605</v>
      </c>
      <c r="G33" s="37">
        <f t="shared" si="51"/>
        <v>43605</v>
      </c>
      <c r="H33" s="37">
        <f t="shared" si="51"/>
        <v>43605</v>
      </c>
      <c r="I33" s="43">
        <f t="shared" si="51"/>
        <v>43689</v>
      </c>
      <c r="J33" s="43">
        <f t="shared" si="51"/>
        <v>43689</v>
      </c>
      <c r="K33" s="43">
        <f t="shared" si="51"/>
        <v>43689</v>
      </c>
      <c r="L33" s="54">
        <f t="shared" ref="L33:W33" si="52">L35-7</f>
        <v>43787</v>
      </c>
      <c r="M33" s="54">
        <f t="shared" si="52"/>
        <v>43787</v>
      </c>
      <c r="N33" s="54">
        <f t="shared" si="52"/>
        <v>43787</v>
      </c>
      <c r="O33" s="5">
        <f t="shared" si="52"/>
        <v>43878</v>
      </c>
      <c r="P33" s="5">
        <f t="shared" si="52"/>
        <v>43878</v>
      </c>
      <c r="Q33" s="5">
        <f t="shared" si="52"/>
        <v>43878</v>
      </c>
      <c r="R33" s="37">
        <f t="shared" si="52"/>
        <v>43969</v>
      </c>
      <c r="S33" s="37">
        <f t="shared" si="52"/>
        <v>43969</v>
      </c>
      <c r="T33" s="37">
        <f t="shared" si="52"/>
        <v>43969</v>
      </c>
      <c r="U33" s="43">
        <f t="shared" si="52"/>
        <v>44053</v>
      </c>
      <c r="V33" s="43">
        <f t="shared" si="52"/>
        <v>44053</v>
      </c>
      <c r="W33" s="43">
        <f t="shared" si="52"/>
        <v>44053</v>
      </c>
      <c r="X33" s="54">
        <f t="shared" ref="X33:AJ33" si="53">X35-7</f>
        <v>44144</v>
      </c>
      <c r="Y33" s="54">
        <f t="shared" si="53"/>
        <v>44144</v>
      </c>
      <c r="Z33" s="54">
        <f t="shared" si="53"/>
        <v>44144</v>
      </c>
      <c r="AA33" s="5">
        <f t="shared" si="53"/>
        <v>43869</v>
      </c>
      <c r="AB33" s="5">
        <f t="shared" si="53"/>
        <v>43869</v>
      </c>
      <c r="AC33" s="5">
        <f t="shared" si="53"/>
        <v>43869</v>
      </c>
      <c r="AD33" s="37">
        <f t="shared" si="53"/>
        <v>44326</v>
      </c>
      <c r="AE33" s="1725">
        <f t="shared" si="53"/>
        <v>44326</v>
      </c>
      <c r="AF33" s="1725">
        <f t="shared" si="53"/>
        <v>44326</v>
      </c>
      <c r="AG33" s="1776">
        <f>AG35-7</f>
        <v>44340</v>
      </c>
      <c r="AH33" s="1815">
        <f t="shared" si="53"/>
        <v>44038</v>
      </c>
      <c r="AI33" s="1725">
        <f t="shared" si="53"/>
        <v>44031</v>
      </c>
      <c r="AJ33" s="1725">
        <f t="shared" si="53"/>
        <v>44457</v>
      </c>
      <c r="AK33" s="1815">
        <f t="shared" ref="AK33:AL33" si="54">AK35-7</f>
        <v>44431</v>
      </c>
      <c r="AL33" s="37">
        <f t="shared" si="54"/>
        <v>44494</v>
      </c>
      <c r="AM33" s="1725">
        <f t="shared" ref="AM33:AR33" si="55">AM35-7</f>
        <v>44495</v>
      </c>
      <c r="AN33" s="1725">
        <f t="shared" si="55"/>
        <v>44528</v>
      </c>
      <c r="AO33" s="53">
        <f t="shared" si="55"/>
        <v>44603</v>
      </c>
      <c r="AP33" s="54">
        <f t="shared" si="55"/>
        <v>44637</v>
      </c>
      <c r="AQ33" s="1725">
        <f t="shared" si="55"/>
        <v>44637</v>
      </c>
      <c r="AR33" s="1875">
        <f t="shared" si="55"/>
        <v>44637</v>
      </c>
    </row>
    <row r="34" spans="1:44" s="28" customFormat="1" ht="15" customHeight="1" x14ac:dyDescent="0.3">
      <c r="A34" s="1758" t="s">
        <v>27</v>
      </c>
      <c r="B34" s="1758" t="s">
        <v>35</v>
      </c>
      <c r="C34" s="5">
        <f>C33+4</f>
        <v>43511</v>
      </c>
      <c r="D34" s="5">
        <f>D33+4</f>
        <v>43511</v>
      </c>
      <c r="E34" s="5">
        <f>E33+4</f>
        <v>43511</v>
      </c>
      <c r="F34" s="37">
        <f t="shared" ref="F34:K34" si="56">F33+4</f>
        <v>43609</v>
      </c>
      <c r="G34" s="37">
        <f t="shared" si="56"/>
        <v>43609</v>
      </c>
      <c r="H34" s="37">
        <f t="shared" si="56"/>
        <v>43609</v>
      </c>
      <c r="I34" s="43">
        <f t="shared" si="56"/>
        <v>43693</v>
      </c>
      <c r="J34" s="43">
        <f t="shared" si="56"/>
        <v>43693</v>
      </c>
      <c r="K34" s="43">
        <f t="shared" si="56"/>
        <v>43693</v>
      </c>
      <c r="L34" s="54">
        <f t="shared" ref="L34:W34" si="57">L33+4</f>
        <v>43791</v>
      </c>
      <c r="M34" s="54">
        <f t="shared" si="57"/>
        <v>43791</v>
      </c>
      <c r="N34" s="54">
        <f t="shared" si="57"/>
        <v>43791</v>
      </c>
      <c r="O34" s="5">
        <f t="shared" si="57"/>
        <v>43882</v>
      </c>
      <c r="P34" s="5">
        <f t="shared" si="57"/>
        <v>43882</v>
      </c>
      <c r="Q34" s="5">
        <f t="shared" si="57"/>
        <v>43882</v>
      </c>
      <c r="R34" s="37">
        <f t="shared" si="57"/>
        <v>43973</v>
      </c>
      <c r="S34" s="37">
        <f t="shared" si="57"/>
        <v>43973</v>
      </c>
      <c r="T34" s="37">
        <f t="shared" si="57"/>
        <v>43973</v>
      </c>
      <c r="U34" s="43">
        <f t="shared" si="57"/>
        <v>44057</v>
      </c>
      <c r="V34" s="43">
        <f t="shared" si="57"/>
        <v>44057</v>
      </c>
      <c r="W34" s="43">
        <f t="shared" si="57"/>
        <v>44057</v>
      </c>
      <c r="X34" s="54">
        <f t="shared" ref="X34:AJ34" si="58">X33+4</f>
        <v>44148</v>
      </c>
      <c r="Y34" s="54">
        <f t="shared" si="58"/>
        <v>44148</v>
      </c>
      <c r="Z34" s="54">
        <f t="shared" si="58"/>
        <v>44148</v>
      </c>
      <c r="AA34" s="5">
        <f t="shared" si="58"/>
        <v>43873</v>
      </c>
      <c r="AB34" s="5">
        <f t="shared" si="58"/>
        <v>43873</v>
      </c>
      <c r="AC34" s="5">
        <f t="shared" si="58"/>
        <v>43873</v>
      </c>
      <c r="AD34" s="37">
        <f t="shared" si="58"/>
        <v>44330</v>
      </c>
      <c r="AE34" s="1725">
        <f t="shared" si="58"/>
        <v>44330</v>
      </c>
      <c r="AF34" s="1725">
        <f t="shared" si="58"/>
        <v>44330</v>
      </c>
      <c r="AG34" s="1776">
        <f>AG33+4</f>
        <v>44344</v>
      </c>
      <c r="AH34" s="1815">
        <f t="shared" si="58"/>
        <v>44042</v>
      </c>
      <c r="AI34" s="1725">
        <f t="shared" si="58"/>
        <v>44035</v>
      </c>
      <c r="AJ34" s="1725">
        <f t="shared" si="58"/>
        <v>44461</v>
      </c>
      <c r="AK34" s="1815">
        <f t="shared" ref="AK34:AL34" si="59">AK33+4</f>
        <v>44435</v>
      </c>
      <c r="AL34" s="37">
        <f t="shared" si="59"/>
        <v>44498</v>
      </c>
      <c r="AM34" s="1725">
        <f t="shared" ref="AM34:AR34" si="60">AM33+4</f>
        <v>44499</v>
      </c>
      <c r="AN34" s="1725">
        <f t="shared" si="60"/>
        <v>44532</v>
      </c>
      <c r="AO34" s="53">
        <f t="shared" si="60"/>
        <v>44607</v>
      </c>
      <c r="AP34" s="54">
        <f t="shared" si="60"/>
        <v>44641</v>
      </c>
      <c r="AQ34" s="1725">
        <f t="shared" si="60"/>
        <v>44641</v>
      </c>
      <c r="AR34" s="1875">
        <f t="shared" si="60"/>
        <v>44641</v>
      </c>
    </row>
    <row r="35" spans="1:44" s="28" customFormat="1" ht="15" customHeight="1" x14ac:dyDescent="0.3">
      <c r="A35" s="1758" t="s">
        <v>4</v>
      </c>
      <c r="B35" s="1758" t="s">
        <v>32</v>
      </c>
      <c r="C35" s="5">
        <f>C38-11</f>
        <v>43514</v>
      </c>
      <c r="D35" s="5">
        <f>D38-11</f>
        <v>43514</v>
      </c>
      <c r="E35" s="5">
        <f>E38-11</f>
        <v>43514</v>
      </c>
      <c r="F35" s="37">
        <f t="shared" ref="F35:K35" si="61">F38-11</f>
        <v>43612</v>
      </c>
      <c r="G35" s="37">
        <f t="shared" si="61"/>
        <v>43612</v>
      </c>
      <c r="H35" s="37">
        <f t="shared" si="61"/>
        <v>43612</v>
      </c>
      <c r="I35" s="43">
        <f t="shared" si="61"/>
        <v>43696</v>
      </c>
      <c r="J35" s="43">
        <f t="shared" si="61"/>
        <v>43696</v>
      </c>
      <c r="K35" s="43">
        <f t="shared" si="61"/>
        <v>43696</v>
      </c>
      <c r="L35" s="54">
        <f t="shared" ref="L35:W35" si="62">L38-11</f>
        <v>43794</v>
      </c>
      <c r="M35" s="54">
        <f t="shared" si="62"/>
        <v>43794</v>
      </c>
      <c r="N35" s="54">
        <f t="shared" si="62"/>
        <v>43794</v>
      </c>
      <c r="O35" s="5">
        <f t="shared" si="62"/>
        <v>43885</v>
      </c>
      <c r="P35" s="5">
        <f t="shared" si="62"/>
        <v>43885</v>
      </c>
      <c r="Q35" s="5">
        <f t="shared" si="62"/>
        <v>43885</v>
      </c>
      <c r="R35" s="37">
        <f t="shared" si="62"/>
        <v>43976</v>
      </c>
      <c r="S35" s="37">
        <f t="shared" si="62"/>
        <v>43976</v>
      </c>
      <c r="T35" s="37">
        <f t="shared" si="62"/>
        <v>43976</v>
      </c>
      <c r="U35" s="43">
        <f>U38-11</f>
        <v>44060</v>
      </c>
      <c r="V35" s="43">
        <f t="shared" si="62"/>
        <v>44060</v>
      </c>
      <c r="W35" s="43">
        <f t="shared" si="62"/>
        <v>44060</v>
      </c>
      <c r="X35" s="54">
        <f>X38-14</f>
        <v>44151</v>
      </c>
      <c r="Y35" s="54">
        <f>Y38-11</f>
        <v>44151</v>
      </c>
      <c r="Z35" s="54">
        <f>Z38-11</f>
        <v>44151</v>
      </c>
      <c r="AA35" s="5">
        <f>AA38-19</f>
        <v>43876</v>
      </c>
      <c r="AB35" s="5">
        <f>AB38-19</f>
        <v>43876</v>
      </c>
      <c r="AC35" s="5">
        <f>AC38-19</f>
        <v>43876</v>
      </c>
      <c r="AD35" s="37">
        <f>AD38-18</f>
        <v>44333</v>
      </c>
      <c r="AE35" s="1725">
        <f>AE38-19</f>
        <v>44333</v>
      </c>
      <c r="AF35" s="1725">
        <f>AF38-19</f>
        <v>44333</v>
      </c>
      <c r="AG35" s="1776">
        <f>AG38-5</f>
        <v>44347</v>
      </c>
      <c r="AH35" s="1815">
        <f>AH38-11</f>
        <v>44045</v>
      </c>
      <c r="AI35" s="1725">
        <f t="shared" ref="AI35:AR35" si="63">AI38-18</f>
        <v>44038</v>
      </c>
      <c r="AJ35" s="1725">
        <f t="shared" si="63"/>
        <v>44464</v>
      </c>
      <c r="AK35" s="1815">
        <f>AK38-18</f>
        <v>44438</v>
      </c>
      <c r="AL35" s="37">
        <f>AL38-18</f>
        <v>44501</v>
      </c>
      <c r="AM35" s="1725">
        <f t="shared" si="63"/>
        <v>44502</v>
      </c>
      <c r="AN35" s="1725">
        <f t="shared" si="63"/>
        <v>44535</v>
      </c>
      <c r="AO35" s="1717">
        <f t="shared" si="63"/>
        <v>44610</v>
      </c>
      <c r="AP35" s="54">
        <f>AP38-11</f>
        <v>44644</v>
      </c>
      <c r="AQ35" s="1725">
        <f t="shared" si="63"/>
        <v>44644</v>
      </c>
      <c r="AR35" s="1875">
        <f t="shared" si="63"/>
        <v>44644</v>
      </c>
    </row>
    <row r="36" spans="1:44" s="28" customFormat="1" ht="15" customHeight="1" x14ac:dyDescent="0.3">
      <c r="A36" s="1758" t="s">
        <v>13</v>
      </c>
      <c r="B36" s="1758" t="s">
        <v>33</v>
      </c>
      <c r="C36" s="5">
        <f>C46-28</f>
        <v>43544</v>
      </c>
      <c r="D36" s="5">
        <f>D46-28</f>
        <v>43544</v>
      </c>
      <c r="E36" s="5">
        <f>E46-28</f>
        <v>43544</v>
      </c>
      <c r="F36" s="37">
        <f t="shared" ref="F36:K36" si="64">F46-28</f>
        <v>43642</v>
      </c>
      <c r="G36" s="37">
        <f t="shared" si="64"/>
        <v>43642</v>
      </c>
      <c r="H36" s="37">
        <f t="shared" si="64"/>
        <v>43642</v>
      </c>
      <c r="I36" s="43">
        <f t="shared" si="64"/>
        <v>43726</v>
      </c>
      <c r="J36" s="43">
        <f t="shared" si="64"/>
        <v>43726</v>
      </c>
      <c r="K36" s="43">
        <f t="shared" si="64"/>
        <v>43726</v>
      </c>
      <c r="L36" s="54">
        <f t="shared" ref="L36:W36" si="65">L46-28</f>
        <v>43824</v>
      </c>
      <c r="M36" s="54">
        <f t="shared" si="65"/>
        <v>43824</v>
      </c>
      <c r="N36" s="54">
        <f t="shared" si="65"/>
        <v>43824</v>
      </c>
      <c r="O36" s="5">
        <f t="shared" si="65"/>
        <v>43915</v>
      </c>
      <c r="P36" s="5">
        <f t="shared" si="65"/>
        <v>43915</v>
      </c>
      <c r="Q36" s="5">
        <f t="shared" si="65"/>
        <v>43915</v>
      </c>
      <c r="R36" s="37">
        <f t="shared" si="65"/>
        <v>44006</v>
      </c>
      <c r="S36" s="37">
        <f t="shared" si="65"/>
        <v>44006</v>
      </c>
      <c r="T36" s="37">
        <f t="shared" si="65"/>
        <v>44006</v>
      </c>
      <c r="U36" s="43">
        <f t="shared" si="65"/>
        <v>44090</v>
      </c>
      <c r="V36" s="43">
        <f t="shared" si="65"/>
        <v>44090</v>
      </c>
      <c r="W36" s="43">
        <f t="shared" si="65"/>
        <v>44090</v>
      </c>
      <c r="X36" s="1777">
        <f t="shared" ref="X36:AJ36" si="66">X46-28</f>
        <v>44181</v>
      </c>
      <c r="Y36" s="54">
        <f t="shared" si="66"/>
        <v>44181</v>
      </c>
      <c r="Z36" s="54">
        <f t="shared" si="66"/>
        <v>44181</v>
      </c>
      <c r="AA36" s="5">
        <f t="shared" si="66"/>
        <v>43914</v>
      </c>
      <c r="AB36" s="5">
        <f t="shared" si="66"/>
        <v>43914</v>
      </c>
      <c r="AC36" s="5">
        <f t="shared" si="66"/>
        <v>43914</v>
      </c>
      <c r="AD36" s="37">
        <f t="shared" si="66"/>
        <v>44371</v>
      </c>
      <c r="AE36" s="1725">
        <f t="shared" si="66"/>
        <v>44371</v>
      </c>
      <c r="AF36" s="1725">
        <f t="shared" si="66"/>
        <v>44371</v>
      </c>
      <c r="AG36" s="37">
        <f t="shared" ref="AG36" si="67">AG46-28</f>
        <v>44371</v>
      </c>
      <c r="AH36" s="1815">
        <f>AH46-28</f>
        <v>44083</v>
      </c>
      <c r="AI36" s="1725">
        <f t="shared" si="66"/>
        <v>44082</v>
      </c>
      <c r="AJ36" s="1725">
        <f t="shared" si="66"/>
        <v>44508</v>
      </c>
      <c r="AK36" s="1815">
        <f>AK46-28</f>
        <v>44503</v>
      </c>
      <c r="AL36" s="37">
        <f t="shared" ref="AL36" si="68">AL46-28</f>
        <v>44546</v>
      </c>
      <c r="AM36" s="1725">
        <f>AM46-26</f>
        <v>44548</v>
      </c>
      <c r="AN36" s="1725">
        <f>AN46-26</f>
        <v>44581</v>
      </c>
      <c r="AO36" s="1628">
        <f>AO46-26</f>
        <v>44670</v>
      </c>
      <c r="AP36" s="54">
        <f>AP46-28</f>
        <v>44682</v>
      </c>
      <c r="AQ36" s="1725">
        <f>AQ46-28</f>
        <v>44681</v>
      </c>
      <c r="AR36" s="1875">
        <f>AR46-28</f>
        <v>44681</v>
      </c>
    </row>
    <row r="37" spans="1:44" s="28" customFormat="1" ht="15" customHeight="1" x14ac:dyDescent="0.3">
      <c r="A37" s="1758" t="s">
        <v>21</v>
      </c>
      <c r="B37" s="1758" t="s">
        <v>35</v>
      </c>
      <c r="C37" s="5">
        <f>C38-7</f>
        <v>43518</v>
      </c>
      <c r="D37" s="5">
        <f>D38-7</f>
        <v>43518</v>
      </c>
      <c r="E37" s="5">
        <f>E38-7</f>
        <v>43518</v>
      </c>
      <c r="F37" s="37">
        <f t="shared" ref="F37:K37" si="69">F38-7</f>
        <v>43616</v>
      </c>
      <c r="G37" s="37">
        <f t="shared" si="69"/>
        <v>43616</v>
      </c>
      <c r="H37" s="37">
        <f t="shared" si="69"/>
        <v>43616</v>
      </c>
      <c r="I37" s="43">
        <f t="shared" si="69"/>
        <v>43700</v>
      </c>
      <c r="J37" s="43">
        <f t="shared" si="69"/>
        <v>43700</v>
      </c>
      <c r="K37" s="43">
        <f t="shared" si="69"/>
        <v>43700</v>
      </c>
      <c r="L37" s="54">
        <f t="shared" ref="L37:AR37" si="70">L38-7</f>
        <v>43798</v>
      </c>
      <c r="M37" s="54">
        <f t="shared" si="70"/>
        <v>43798</v>
      </c>
      <c r="N37" s="54">
        <f t="shared" si="70"/>
        <v>43798</v>
      </c>
      <c r="O37" s="5">
        <f t="shared" si="70"/>
        <v>43889</v>
      </c>
      <c r="P37" s="5">
        <f t="shared" si="70"/>
        <v>43889</v>
      </c>
      <c r="Q37" s="5">
        <f t="shared" si="70"/>
        <v>43889</v>
      </c>
      <c r="R37" s="37">
        <f t="shared" si="70"/>
        <v>43980</v>
      </c>
      <c r="S37" s="37">
        <f t="shared" si="70"/>
        <v>43980</v>
      </c>
      <c r="T37" s="37">
        <f t="shared" si="70"/>
        <v>43980</v>
      </c>
      <c r="U37" s="43">
        <f t="shared" si="70"/>
        <v>44064</v>
      </c>
      <c r="V37" s="43">
        <f t="shared" si="70"/>
        <v>44064</v>
      </c>
      <c r="W37" s="43">
        <f t="shared" si="70"/>
        <v>44064</v>
      </c>
      <c r="X37" s="54">
        <f t="shared" si="70"/>
        <v>44158</v>
      </c>
      <c r="Y37" s="54">
        <f t="shared" si="70"/>
        <v>44155</v>
      </c>
      <c r="Z37" s="54">
        <f t="shared" si="70"/>
        <v>44155</v>
      </c>
      <c r="AA37" s="5">
        <f t="shared" si="70"/>
        <v>43888</v>
      </c>
      <c r="AB37" s="5">
        <f t="shared" si="70"/>
        <v>43888</v>
      </c>
      <c r="AC37" s="5">
        <f t="shared" si="70"/>
        <v>43888</v>
      </c>
      <c r="AD37" s="37">
        <f t="shared" si="70"/>
        <v>44344</v>
      </c>
      <c r="AE37" s="1725">
        <f t="shared" si="70"/>
        <v>44345</v>
      </c>
      <c r="AF37" s="1725">
        <f t="shared" si="70"/>
        <v>44345</v>
      </c>
      <c r="AG37" s="37">
        <f>AG38-7</f>
        <v>44345</v>
      </c>
      <c r="AH37" s="1815">
        <f t="shared" si="70"/>
        <v>44049</v>
      </c>
      <c r="AI37" s="1725">
        <f t="shared" si="70"/>
        <v>44049</v>
      </c>
      <c r="AJ37" s="1725">
        <f t="shared" si="70"/>
        <v>44475</v>
      </c>
      <c r="AK37" s="1815">
        <f t="shared" si="70"/>
        <v>44449</v>
      </c>
      <c r="AL37" s="37">
        <f t="shared" si="70"/>
        <v>44512</v>
      </c>
      <c r="AM37" s="1725">
        <f t="shared" si="70"/>
        <v>44513</v>
      </c>
      <c r="AN37" s="1725">
        <f t="shared" si="70"/>
        <v>44546</v>
      </c>
      <c r="AO37" s="53">
        <f t="shared" si="70"/>
        <v>44621</v>
      </c>
      <c r="AP37" s="54">
        <f t="shared" si="70"/>
        <v>44648</v>
      </c>
      <c r="AQ37" s="1725">
        <f t="shared" si="70"/>
        <v>44655</v>
      </c>
      <c r="AR37" s="1875">
        <f t="shared" si="70"/>
        <v>44655</v>
      </c>
    </row>
    <row r="38" spans="1:44" s="28" customFormat="1" ht="15" customHeight="1" x14ac:dyDescent="0.3">
      <c r="A38" s="1758" t="s">
        <v>20</v>
      </c>
      <c r="B38" s="1758" t="s">
        <v>35</v>
      </c>
      <c r="C38" s="5">
        <f>C39-33</f>
        <v>43525</v>
      </c>
      <c r="D38" s="5">
        <f>D39-33</f>
        <v>43525</v>
      </c>
      <c r="E38" s="5">
        <f>E39-33</f>
        <v>43525</v>
      </c>
      <c r="F38" s="37">
        <f t="shared" ref="F38:K38" si="71">F39-33</f>
        <v>43623</v>
      </c>
      <c r="G38" s="37">
        <f t="shared" si="71"/>
        <v>43623</v>
      </c>
      <c r="H38" s="37">
        <f t="shared" si="71"/>
        <v>43623</v>
      </c>
      <c r="I38" s="43">
        <f t="shared" si="71"/>
        <v>43707</v>
      </c>
      <c r="J38" s="43">
        <f t="shared" si="71"/>
        <v>43707</v>
      </c>
      <c r="K38" s="43">
        <f t="shared" si="71"/>
        <v>43707</v>
      </c>
      <c r="L38" s="54">
        <f t="shared" ref="L38:AR38" si="72">L39-33</f>
        <v>43805</v>
      </c>
      <c r="M38" s="54">
        <f t="shared" si="72"/>
        <v>43805</v>
      </c>
      <c r="N38" s="54">
        <f t="shared" si="72"/>
        <v>43805</v>
      </c>
      <c r="O38" s="5">
        <f t="shared" si="72"/>
        <v>43896</v>
      </c>
      <c r="P38" s="5">
        <f t="shared" si="72"/>
        <v>43896</v>
      </c>
      <c r="Q38" s="5">
        <f t="shared" si="72"/>
        <v>43896</v>
      </c>
      <c r="R38" s="37">
        <f t="shared" si="72"/>
        <v>43987</v>
      </c>
      <c r="S38" s="37">
        <f t="shared" si="72"/>
        <v>43987</v>
      </c>
      <c r="T38" s="37">
        <f t="shared" si="72"/>
        <v>43987</v>
      </c>
      <c r="U38" s="43">
        <f>U39-33</f>
        <v>44071</v>
      </c>
      <c r="V38" s="43">
        <f t="shared" si="72"/>
        <v>44071</v>
      </c>
      <c r="W38" s="43">
        <f t="shared" si="72"/>
        <v>44071</v>
      </c>
      <c r="X38" s="1777">
        <f>X39-30</f>
        <v>44165</v>
      </c>
      <c r="Y38" s="54">
        <f t="shared" si="72"/>
        <v>44162</v>
      </c>
      <c r="Z38" s="54">
        <f t="shared" si="72"/>
        <v>44162</v>
      </c>
      <c r="AA38" s="5">
        <f t="shared" si="72"/>
        <v>43895</v>
      </c>
      <c r="AB38" s="5">
        <f t="shared" si="72"/>
        <v>43895</v>
      </c>
      <c r="AC38" s="5">
        <f t="shared" si="72"/>
        <v>43895</v>
      </c>
      <c r="AD38" s="37">
        <f t="shared" si="72"/>
        <v>44351</v>
      </c>
      <c r="AE38" s="1725">
        <f t="shared" si="72"/>
        <v>44352</v>
      </c>
      <c r="AF38" s="1725">
        <f t="shared" si="72"/>
        <v>44352</v>
      </c>
      <c r="AG38" s="37">
        <f>AG39-33</f>
        <v>44352</v>
      </c>
      <c r="AH38" s="1815">
        <f>AH39-35</f>
        <v>44056</v>
      </c>
      <c r="AI38" s="1725">
        <f t="shared" si="72"/>
        <v>44056</v>
      </c>
      <c r="AJ38" s="1725">
        <f t="shared" si="72"/>
        <v>44482</v>
      </c>
      <c r="AK38" s="1815">
        <f>AK39-48</f>
        <v>44456</v>
      </c>
      <c r="AL38" s="37">
        <f t="shared" si="72"/>
        <v>44519</v>
      </c>
      <c r="AM38" s="1725">
        <f t="shared" si="72"/>
        <v>44520</v>
      </c>
      <c r="AN38" s="1725">
        <f t="shared" si="72"/>
        <v>44553</v>
      </c>
      <c r="AO38" s="1718">
        <f>AO39-47</f>
        <v>44628</v>
      </c>
      <c r="AP38" s="54">
        <f>AP39-35</f>
        <v>44655</v>
      </c>
      <c r="AQ38" s="1725">
        <f t="shared" si="72"/>
        <v>44662</v>
      </c>
      <c r="AR38" s="1875">
        <f t="shared" si="72"/>
        <v>44662</v>
      </c>
    </row>
    <row r="39" spans="1:44" s="28" customFormat="1" ht="15" customHeight="1" x14ac:dyDescent="0.3">
      <c r="A39" s="1778" t="s">
        <v>5</v>
      </c>
      <c r="B39" s="1758" t="s">
        <v>33</v>
      </c>
      <c r="C39" s="5">
        <f>C40-7</f>
        <v>43558</v>
      </c>
      <c r="D39" s="5">
        <f>D40-7</f>
        <v>43558</v>
      </c>
      <c r="E39" s="5">
        <f>E40-7</f>
        <v>43558</v>
      </c>
      <c r="F39" s="37">
        <f t="shared" ref="F39:K39" si="73">F40-7</f>
        <v>43656</v>
      </c>
      <c r="G39" s="37">
        <f t="shared" si="73"/>
        <v>43656</v>
      </c>
      <c r="H39" s="37">
        <f t="shared" si="73"/>
        <v>43656</v>
      </c>
      <c r="I39" s="43">
        <f t="shared" si="73"/>
        <v>43740</v>
      </c>
      <c r="J39" s="43">
        <f t="shared" si="73"/>
        <v>43740</v>
      </c>
      <c r="K39" s="43">
        <f t="shared" si="73"/>
        <v>43740</v>
      </c>
      <c r="L39" s="54">
        <f>L40-7</f>
        <v>43838</v>
      </c>
      <c r="M39" s="54">
        <f t="shared" ref="M39:AR39" si="74">M40-7</f>
        <v>43838</v>
      </c>
      <c r="N39" s="54">
        <f t="shared" si="74"/>
        <v>43838</v>
      </c>
      <c r="O39" s="5">
        <f t="shared" si="74"/>
        <v>43929</v>
      </c>
      <c r="P39" s="5">
        <f t="shared" si="74"/>
        <v>43929</v>
      </c>
      <c r="Q39" s="5">
        <f t="shared" si="74"/>
        <v>43929</v>
      </c>
      <c r="R39" s="37">
        <f t="shared" si="74"/>
        <v>44020</v>
      </c>
      <c r="S39" s="37">
        <f t="shared" si="74"/>
        <v>44020</v>
      </c>
      <c r="T39" s="37">
        <f t="shared" si="74"/>
        <v>44020</v>
      </c>
      <c r="U39" s="43">
        <f t="shared" si="74"/>
        <v>44104</v>
      </c>
      <c r="V39" s="43">
        <f t="shared" si="74"/>
        <v>44104</v>
      </c>
      <c r="W39" s="43">
        <f t="shared" si="74"/>
        <v>44104</v>
      </c>
      <c r="X39" s="54">
        <f>X40-7</f>
        <v>44195</v>
      </c>
      <c r="Y39" s="54">
        <f t="shared" si="74"/>
        <v>44195</v>
      </c>
      <c r="Z39" s="54">
        <f t="shared" si="74"/>
        <v>44195</v>
      </c>
      <c r="AA39" s="5">
        <f t="shared" si="74"/>
        <v>43928</v>
      </c>
      <c r="AB39" s="5">
        <f t="shared" si="74"/>
        <v>43928</v>
      </c>
      <c r="AC39" s="5">
        <f t="shared" si="74"/>
        <v>43928</v>
      </c>
      <c r="AD39" s="37">
        <f>AD40-6</f>
        <v>44384</v>
      </c>
      <c r="AE39" s="1725">
        <f t="shared" si="74"/>
        <v>44385</v>
      </c>
      <c r="AF39" s="1725">
        <f t="shared" si="74"/>
        <v>44385</v>
      </c>
      <c r="AG39" s="37">
        <f>AG40-7</f>
        <v>44385</v>
      </c>
      <c r="AH39" s="1815">
        <f>AH40-11</f>
        <v>44091</v>
      </c>
      <c r="AI39" s="1725">
        <f t="shared" ref="AI39:AO39" si="75">AI40-14</f>
        <v>44089</v>
      </c>
      <c r="AJ39" s="1725">
        <f t="shared" si="75"/>
        <v>44515</v>
      </c>
      <c r="AK39" s="1815">
        <f>AK40-12</f>
        <v>44504</v>
      </c>
      <c r="AL39" s="37">
        <f>AL40-13</f>
        <v>44552</v>
      </c>
      <c r="AM39" s="1725">
        <f t="shared" si="75"/>
        <v>44553</v>
      </c>
      <c r="AN39" s="1725">
        <f t="shared" si="75"/>
        <v>44586</v>
      </c>
      <c r="AO39" s="53">
        <f t="shared" si="75"/>
        <v>44675</v>
      </c>
      <c r="AP39" s="54">
        <f>AP40-11</f>
        <v>44690</v>
      </c>
      <c r="AQ39" s="1725">
        <f t="shared" si="74"/>
        <v>44695</v>
      </c>
      <c r="AR39" s="1875">
        <f t="shared" si="74"/>
        <v>44695</v>
      </c>
    </row>
    <row r="40" spans="1:44" s="28" customFormat="1" ht="15" customHeight="1" x14ac:dyDescent="0.3">
      <c r="A40" s="1758" t="s">
        <v>19</v>
      </c>
      <c r="B40" s="1779" t="s">
        <v>490</v>
      </c>
      <c r="C40" s="5">
        <f>C41-1</f>
        <v>43565</v>
      </c>
      <c r="D40" s="5">
        <f>D41-1</f>
        <v>43565</v>
      </c>
      <c r="E40" s="5">
        <f>E41-1</f>
        <v>43565</v>
      </c>
      <c r="F40" s="37">
        <f t="shared" ref="F40:K40" si="76">F41-1</f>
        <v>43663</v>
      </c>
      <c r="G40" s="37">
        <f t="shared" si="76"/>
        <v>43663</v>
      </c>
      <c r="H40" s="37">
        <f t="shared" si="76"/>
        <v>43663</v>
      </c>
      <c r="I40" s="43">
        <f t="shared" si="76"/>
        <v>43747</v>
      </c>
      <c r="J40" s="43">
        <f t="shared" si="76"/>
        <v>43747</v>
      </c>
      <c r="K40" s="43">
        <f t="shared" si="76"/>
        <v>43747</v>
      </c>
      <c r="L40" s="54">
        <f t="shared" ref="L40:AR40" si="77">L41-1</f>
        <v>43845</v>
      </c>
      <c r="M40" s="54">
        <f t="shared" si="77"/>
        <v>43845</v>
      </c>
      <c r="N40" s="54">
        <f t="shared" si="77"/>
        <v>43845</v>
      </c>
      <c r="O40" s="5">
        <f t="shared" si="77"/>
        <v>43936</v>
      </c>
      <c r="P40" s="5">
        <f t="shared" si="77"/>
        <v>43936</v>
      </c>
      <c r="Q40" s="5">
        <f t="shared" si="77"/>
        <v>43936</v>
      </c>
      <c r="R40" s="37">
        <f t="shared" si="77"/>
        <v>44027</v>
      </c>
      <c r="S40" s="37">
        <f t="shared" si="77"/>
        <v>44027</v>
      </c>
      <c r="T40" s="37">
        <f t="shared" si="77"/>
        <v>44027</v>
      </c>
      <c r="U40" s="43">
        <f>U41-1</f>
        <v>44111</v>
      </c>
      <c r="V40" s="43">
        <f t="shared" si="77"/>
        <v>44111</v>
      </c>
      <c r="W40" s="43">
        <f t="shared" si="77"/>
        <v>44111</v>
      </c>
      <c r="X40" s="54">
        <f t="shared" si="77"/>
        <v>44202</v>
      </c>
      <c r="Y40" s="54">
        <f t="shared" si="77"/>
        <v>44202</v>
      </c>
      <c r="Z40" s="54">
        <f t="shared" si="77"/>
        <v>44202</v>
      </c>
      <c r="AA40" s="5">
        <f t="shared" si="77"/>
        <v>43935</v>
      </c>
      <c r="AB40" s="5">
        <f t="shared" si="77"/>
        <v>43935</v>
      </c>
      <c r="AC40" s="5">
        <f t="shared" si="77"/>
        <v>43935</v>
      </c>
      <c r="AD40" s="37">
        <f>AD41-2</f>
        <v>44390</v>
      </c>
      <c r="AE40" s="1725">
        <f t="shared" si="77"/>
        <v>44392</v>
      </c>
      <c r="AF40" s="1725">
        <f t="shared" si="77"/>
        <v>44392</v>
      </c>
      <c r="AG40" s="37">
        <f>AG41-1</f>
        <v>44392</v>
      </c>
      <c r="AH40" s="1815">
        <f>AH41-2</f>
        <v>44102</v>
      </c>
      <c r="AI40" s="1725">
        <f t="shared" si="77"/>
        <v>44103</v>
      </c>
      <c r="AJ40" s="1725">
        <f t="shared" si="77"/>
        <v>44529</v>
      </c>
      <c r="AK40" s="1815">
        <f>AK41-1</f>
        <v>44516</v>
      </c>
      <c r="AL40" s="37">
        <f>AL41-2</f>
        <v>44565</v>
      </c>
      <c r="AM40" s="1725">
        <f t="shared" si="77"/>
        <v>44567</v>
      </c>
      <c r="AN40" s="1725">
        <f t="shared" si="77"/>
        <v>44600</v>
      </c>
      <c r="AO40" s="53">
        <f t="shared" si="77"/>
        <v>44689</v>
      </c>
      <c r="AP40" s="54">
        <f>AP41-2</f>
        <v>44701</v>
      </c>
      <c r="AQ40" s="1725">
        <f t="shared" si="77"/>
        <v>44702</v>
      </c>
      <c r="AR40" s="1875">
        <f t="shared" si="77"/>
        <v>44702</v>
      </c>
    </row>
    <row r="41" spans="1:44" s="56" customFormat="1" ht="15" customHeight="1" thickBot="1" x14ac:dyDescent="0.35">
      <c r="A41" s="1774" t="s">
        <v>6</v>
      </c>
      <c r="B41" s="1780" t="s">
        <v>34</v>
      </c>
      <c r="C41" s="55">
        <f>C43-1</f>
        <v>43566</v>
      </c>
      <c r="D41" s="55">
        <f>D43-1</f>
        <v>43566</v>
      </c>
      <c r="E41" s="55">
        <f>E43-1</f>
        <v>43566</v>
      </c>
      <c r="F41" s="55">
        <f t="shared" ref="F41:K41" si="78">F43-1</f>
        <v>43664</v>
      </c>
      <c r="G41" s="55">
        <f t="shared" si="78"/>
        <v>43664</v>
      </c>
      <c r="H41" s="55">
        <f t="shared" si="78"/>
        <v>43664</v>
      </c>
      <c r="I41" s="55">
        <f t="shared" si="78"/>
        <v>43748</v>
      </c>
      <c r="J41" s="55">
        <f t="shared" si="78"/>
        <v>43748</v>
      </c>
      <c r="K41" s="55">
        <f t="shared" si="78"/>
        <v>43748</v>
      </c>
      <c r="L41" s="55">
        <f>L43-1</f>
        <v>43846</v>
      </c>
      <c r="M41" s="55">
        <f t="shared" ref="M41:W41" si="79">M43-1</f>
        <v>43846</v>
      </c>
      <c r="N41" s="55">
        <f t="shared" si="79"/>
        <v>43846</v>
      </c>
      <c r="O41" s="55">
        <f t="shared" si="79"/>
        <v>43937</v>
      </c>
      <c r="P41" s="55">
        <f t="shared" si="79"/>
        <v>43937</v>
      </c>
      <c r="Q41" s="55">
        <f t="shared" si="79"/>
        <v>43937</v>
      </c>
      <c r="R41" s="55">
        <f t="shared" si="79"/>
        <v>44028</v>
      </c>
      <c r="S41" s="55">
        <f t="shared" si="79"/>
        <v>44028</v>
      </c>
      <c r="T41" s="55">
        <f t="shared" si="79"/>
        <v>44028</v>
      </c>
      <c r="U41" s="55">
        <f>U43-1</f>
        <v>44112</v>
      </c>
      <c r="V41" s="55">
        <f t="shared" si="79"/>
        <v>44112</v>
      </c>
      <c r="W41" s="55">
        <f t="shared" si="79"/>
        <v>44112</v>
      </c>
      <c r="X41" s="55">
        <f>X43-1</f>
        <v>44203</v>
      </c>
      <c r="Y41" s="55">
        <f t="shared" ref="Y41:AF41" si="80">Y43-1</f>
        <v>44203</v>
      </c>
      <c r="Z41" s="55">
        <f t="shared" si="80"/>
        <v>44203</v>
      </c>
      <c r="AA41" s="55">
        <f t="shared" si="80"/>
        <v>43936</v>
      </c>
      <c r="AB41" s="55">
        <f t="shared" si="80"/>
        <v>43936</v>
      </c>
      <c r="AC41" s="55">
        <f t="shared" si="80"/>
        <v>43936</v>
      </c>
      <c r="AD41" s="55">
        <f t="shared" si="80"/>
        <v>44392</v>
      </c>
      <c r="AE41" s="1727">
        <f t="shared" si="80"/>
        <v>44393</v>
      </c>
      <c r="AF41" s="1727">
        <f t="shared" si="80"/>
        <v>44393</v>
      </c>
      <c r="AG41" s="55">
        <f>AG43-1</f>
        <v>44393</v>
      </c>
      <c r="AH41" s="55">
        <f>AH43-5</f>
        <v>44104</v>
      </c>
      <c r="AI41" s="1727">
        <f t="shared" ref="AI41:AR41" si="81">AI43-1</f>
        <v>44104</v>
      </c>
      <c r="AJ41" s="1727">
        <f t="shared" si="81"/>
        <v>44530</v>
      </c>
      <c r="AK41" s="1890">
        <v>44517</v>
      </c>
      <c r="AL41" s="55">
        <f>AL43-5</f>
        <v>44567</v>
      </c>
      <c r="AM41" s="1727">
        <f t="shared" si="81"/>
        <v>44568</v>
      </c>
      <c r="AN41" s="1727">
        <f t="shared" si="81"/>
        <v>44601</v>
      </c>
      <c r="AO41" s="83">
        <f t="shared" si="81"/>
        <v>44690</v>
      </c>
      <c r="AP41" s="55">
        <f>AP43-5</f>
        <v>44703</v>
      </c>
      <c r="AQ41" s="1876">
        <f t="shared" si="81"/>
        <v>44703</v>
      </c>
      <c r="AR41" s="1877">
        <f t="shared" si="81"/>
        <v>44703</v>
      </c>
    </row>
    <row r="42" spans="1:44" ht="16" thickBot="1" x14ac:dyDescent="0.4">
      <c r="A42" s="1781" t="s">
        <v>55</v>
      </c>
      <c r="B42" s="1781"/>
      <c r="C42" s="1782"/>
      <c r="D42" s="1782"/>
      <c r="E42" s="1782"/>
      <c r="F42" s="1782"/>
      <c r="G42" s="1782"/>
      <c r="H42" s="1782"/>
      <c r="I42" s="1782"/>
      <c r="J42" s="1782"/>
      <c r="K42" s="1782"/>
      <c r="L42" s="1782"/>
      <c r="M42" s="1782"/>
      <c r="N42" s="1782"/>
      <c r="O42" s="1782"/>
      <c r="P42" s="1782"/>
      <c r="Q42" s="1782"/>
      <c r="R42" s="1782"/>
      <c r="S42" s="1782"/>
      <c r="T42" s="1782"/>
      <c r="U42" s="1782"/>
      <c r="V42" s="1782"/>
      <c r="W42" s="1782"/>
      <c r="X42" s="1782"/>
      <c r="Y42" s="1782"/>
      <c r="Z42" s="1782"/>
      <c r="AA42" s="1782"/>
      <c r="AB42" s="1782"/>
      <c r="AC42" s="1782"/>
      <c r="AD42" s="1782"/>
      <c r="AE42" s="1411"/>
      <c r="AF42" s="1411"/>
      <c r="AG42" s="1782"/>
      <c r="AH42" s="1782"/>
      <c r="AI42" s="1766"/>
      <c r="AJ42" s="1766"/>
      <c r="AK42" s="1782"/>
      <c r="AL42" s="1782"/>
      <c r="AM42" s="1766"/>
      <c r="AN42" s="1766"/>
      <c r="AO42" s="94"/>
      <c r="AP42" s="1782"/>
      <c r="AQ42" s="1883"/>
      <c r="AR42" s="1883"/>
    </row>
    <row r="43" spans="1:44" s="28" customFormat="1" ht="14.5" customHeight="1" x14ac:dyDescent="0.3">
      <c r="A43" s="1783" t="s">
        <v>496</v>
      </c>
      <c r="B43" s="1783" t="s">
        <v>514</v>
      </c>
      <c r="C43" s="33">
        <f t="shared" ref="C43:AR43" si="82">C44-3</f>
        <v>43567</v>
      </c>
      <c r="D43" s="33">
        <f t="shared" si="82"/>
        <v>43567</v>
      </c>
      <c r="E43" s="33">
        <f t="shared" si="82"/>
        <v>43567</v>
      </c>
      <c r="F43" s="33">
        <f t="shared" si="82"/>
        <v>43665</v>
      </c>
      <c r="G43" s="33">
        <f t="shared" si="82"/>
        <v>43665</v>
      </c>
      <c r="H43" s="33">
        <f t="shared" si="82"/>
        <v>43665</v>
      </c>
      <c r="I43" s="33">
        <f t="shared" si="82"/>
        <v>43749</v>
      </c>
      <c r="J43" s="33">
        <f t="shared" si="82"/>
        <v>43749</v>
      </c>
      <c r="K43" s="33">
        <f t="shared" si="82"/>
        <v>43749</v>
      </c>
      <c r="L43" s="33">
        <f t="shared" si="82"/>
        <v>43847</v>
      </c>
      <c r="M43" s="33">
        <f t="shared" si="82"/>
        <v>43847</v>
      </c>
      <c r="N43" s="33">
        <f t="shared" si="82"/>
        <v>43847</v>
      </c>
      <c r="O43" s="33">
        <f t="shared" si="82"/>
        <v>43938</v>
      </c>
      <c r="P43" s="33">
        <f t="shared" si="82"/>
        <v>43938</v>
      </c>
      <c r="Q43" s="33">
        <f t="shared" si="82"/>
        <v>43938</v>
      </c>
      <c r="R43" s="33">
        <f t="shared" si="82"/>
        <v>44029</v>
      </c>
      <c r="S43" s="33">
        <f t="shared" si="82"/>
        <v>44029</v>
      </c>
      <c r="T43" s="33">
        <f t="shared" si="82"/>
        <v>44029</v>
      </c>
      <c r="U43" s="33">
        <f>U44-3</f>
        <v>44113</v>
      </c>
      <c r="V43" s="33">
        <f t="shared" si="82"/>
        <v>44113</v>
      </c>
      <c r="W43" s="33">
        <f t="shared" si="82"/>
        <v>44113</v>
      </c>
      <c r="X43" s="33">
        <f t="shared" si="82"/>
        <v>44204</v>
      </c>
      <c r="Y43" s="33">
        <f t="shared" si="82"/>
        <v>44204</v>
      </c>
      <c r="Z43" s="33">
        <f t="shared" si="82"/>
        <v>44204</v>
      </c>
      <c r="AA43" s="33">
        <f t="shared" si="82"/>
        <v>43937</v>
      </c>
      <c r="AB43" s="33">
        <f t="shared" si="82"/>
        <v>43937</v>
      </c>
      <c r="AC43" s="33">
        <f t="shared" si="82"/>
        <v>43937</v>
      </c>
      <c r="AD43" s="33">
        <f t="shared" si="82"/>
        <v>44393</v>
      </c>
      <c r="AE43" s="1727">
        <f t="shared" si="82"/>
        <v>44394</v>
      </c>
      <c r="AF43" s="1727">
        <f t="shared" si="82"/>
        <v>44394</v>
      </c>
      <c r="AG43" s="33">
        <f>AG44-3</f>
        <v>44394</v>
      </c>
      <c r="AH43" s="1816">
        <f>AH44-6</f>
        <v>44109</v>
      </c>
      <c r="AI43" s="1727">
        <f t="shared" si="82"/>
        <v>44105</v>
      </c>
      <c r="AJ43" s="1727">
        <f t="shared" si="82"/>
        <v>44531</v>
      </c>
      <c r="AK43" s="1816">
        <f>AK41+6</f>
        <v>44523</v>
      </c>
      <c r="AL43" s="1921">
        <f>AL45-1</f>
        <v>44572</v>
      </c>
      <c r="AM43" s="1727">
        <f t="shared" si="82"/>
        <v>44569</v>
      </c>
      <c r="AN43" s="1727">
        <f t="shared" si="82"/>
        <v>44602</v>
      </c>
      <c r="AO43" s="1742">
        <f t="shared" si="82"/>
        <v>44691</v>
      </c>
      <c r="AP43" s="1799">
        <f>AP44-6</f>
        <v>44708</v>
      </c>
      <c r="AQ43" s="1878">
        <f t="shared" si="82"/>
        <v>44704</v>
      </c>
      <c r="AR43" s="1879">
        <f t="shared" si="82"/>
        <v>44704</v>
      </c>
    </row>
    <row r="44" spans="1:44" s="28" customFormat="1" ht="15" hidden="1" customHeight="1" x14ac:dyDescent="0.3">
      <c r="A44" s="1758" t="s">
        <v>18</v>
      </c>
      <c r="B44" s="1758" t="s">
        <v>32</v>
      </c>
      <c r="C44" s="5">
        <f t="shared" ref="C44:AR44" si="83">C46-2</f>
        <v>43570</v>
      </c>
      <c r="D44" s="5">
        <f t="shared" si="83"/>
        <v>43570</v>
      </c>
      <c r="E44" s="5">
        <f t="shared" si="83"/>
        <v>43570</v>
      </c>
      <c r="F44" s="37">
        <f t="shared" si="83"/>
        <v>43668</v>
      </c>
      <c r="G44" s="37">
        <f t="shared" si="83"/>
        <v>43668</v>
      </c>
      <c r="H44" s="37">
        <f t="shared" si="83"/>
        <v>43668</v>
      </c>
      <c r="I44" s="43">
        <f t="shared" si="83"/>
        <v>43752</v>
      </c>
      <c r="J44" s="43">
        <f t="shared" si="83"/>
        <v>43752</v>
      </c>
      <c r="K44" s="43">
        <f t="shared" si="83"/>
        <v>43752</v>
      </c>
      <c r="L44" s="54">
        <f t="shared" si="83"/>
        <v>43850</v>
      </c>
      <c r="M44" s="54">
        <f t="shared" si="83"/>
        <v>43850</v>
      </c>
      <c r="N44" s="54">
        <f t="shared" si="83"/>
        <v>43850</v>
      </c>
      <c r="O44" s="5">
        <f t="shared" si="83"/>
        <v>43941</v>
      </c>
      <c r="P44" s="5">
        <f t="shared" si="83"/>
        <v>43941</v>
      </c>
      <c r="Q44" s="5">
        <f t="shared" si="83"/>
        <v>43941</v>
      </c>
      <c r="R44" s="37">
        <f t="shared" si="83"/>
        <v>44032</v>
      </c>
      <c r="S44" s="37">
        <f t="shared" si="83"/>
        <v>44032</v>
      </c>
      <c r="T44" s="37">
        <f t="shared" si="83"/>
        <v>44032</v>
      </c>
      <c r="U44" s="43">
        <f>U46-2</f>
        <v>44116</v>
      </c>
      <c r="V44" s="43">
        <f t="shared" si="83"/>
        <v>44116</v>
      </c>
      <c r="W44" s="43">
        <f t="shared" si="83"/>
        <v>44116</v>
      </c>
      <c r="X44" s="54">
        <f t="shared" si="83"/>
        <v>44207</v>
      </c>
      <c r="Y44" s="54">
        <f t="shared" si="83"/>
        <v>44207</v>
      </c>
      <c r="Z44" s="54">
        <f t="shared" si="83"/>
        <v>44207</v>
      </c>
      <c r="AA44" s="5">
        <f t="shared" si="83"/>
        <v>43940</v>
      </c>
      <c r="AB44" s="5">
        <f t="shared" si="83"/>
        <v>43940</v>
      </c>
      <c r="AC44" s="5">
        <f t="shared" si="83"/>
        <v>43940</v>
      </c>
      <c r="AD44" s="1724">
        <f>AD46-3</f>
        <v>44396</v>
      </c>
      <c r="AE44" s="1725">
        <f t="shared" si="83"/>
        <v>44397</v>
      </c>
      <c r="AF44" s="1725">
        <f t="shared" si="83"/>
        <v>44397</v>
      </c>
      <c r="AG44" s="37">
        <f>AG46-2</f>
        <v>44397</v>
      </c>
      <c r="AH44" s="1725">
        <f>AH47</f>
        <v>44115</v>
      </c>
      <c r="AI44" s="1725">
        <f t="shared" si="83"/>
        <v>44108</v>
      </c>
      <c r="AJ44" s="1725">
        <f t="shared" si="83"/>
        <v>44534</v>
      </c>
      <c r="AK44" s="1725">
        <f>AK43+1</f>
        <v>44524</v>
      </c>
      <c r="AL44" s="1724">
        <f>AL46-3</f>
        <v>44571</v>
      </c>
      <c r="AM44" s="1725">
        <f t="shared" si="83"/>
        <v>44572</v>
      </c>
      <c r="AN44" s="1725">
        <f t="shared" si="83"/>
        <v>44605</v>
      </c>
      <c r="AO44" s="1743">
        <f t="shared" ref="AO44" si="84">AO46-2</f>
        <v>44694</v>
      </c>
      <c r="AP44" s="54">
        <f>AP47</f>
        <v>44714</v>
      </c>
      <c r="AQ44" s="1725">
        <f t="shared" si="83"/>
        <v>44707</v>
      </c>
      <c r="AR44" s="1880">
        <f t="shared" si="83"/>
        <v>44707</v>
      </c>
    </row>
    <row r="45" spans="1:44" s="28" customFormat="1" ht="15" customHeight="1" x14ac:dyDescent="0.3">
      <c r="A45" s="1758" t="s">
        <v>497</v>
      </c>
      <c r="B45" s="1779" t="s">
        <v>498</v>
      </c>
      <c r="C45" s="5"/>
      <c r="D45" s="5"/>
      <c r="E45" s="5"/>
      <c r="F45" s="37"/>
      <c r="G45" s="37"/>
      <c r="H45" s="37"/>
      <c r="I45" s="43"/>
      <c r="J45" s="43"/>
      <c r="K45" s="43"/>
      <c r="L45" s="54"/>
      <c r="M45" s="54"/>
      <c r="N45" s="54"/>
      <c r="O45" s="5"/>
      <c r="P45" s="5"/>
      <c r="Q45" s="5"/>
      <c r="R45" s="37"/>
      <c r="S45" s="37"/>
      <c r="T45" s="37"/>
      <c r="U45" s="43"/>
      <c r="V45" s="43"/>
      <c r="W45" s="43"/>
      <c r="X45" s="54"/>
      <c r="Y45" s="54"/>
      <c r="Z45" s="54"/>
      <c r="AA45" s="5"/>
      <c r="AB45" s="5"/>
      <c r="AC45" s="5"/>
      <c r="AD45" s="37">
        <f>AD46-1</f>
        <v>44398</v>
      </c>
      <c r="AE45" s="1725"/>
      <c r="AF45" s="1725"/>
      <c r="AG45" s="37"/>
      <c r="AH45" s="1864">
        <f>AH43+1</f>
        <v>44110</v>
      </c>
      <c r="AI45" s="1725"/>
      <c r="AJ45" s="1725"/>
      <c r="AK45" s="1815">
        <f>AK43+1</f>
        <v>44524</v>
      </c>
      <c r="AL45" s="1815">
        <f>AL46-1</f>
        <v>44573</v>
      </c>
      <c r="AM45" s="1725"/>
      <c r="AN45" s="1725"/>
      <c r="AO45" s="1743"/>
      <c r="AP45" s="54">
        <f>AP48-9</f>
        <v>44709</v>
      </c>
      <c r="AQ45" s="1725"/>
      <c r="AR45" s="1880"/>
    </row>
    <row r="46" spans="1:44" s="28" customFormat="1" ht="15" customHeight="1" x14ac:dyDescent="0.3">
      <c r="A46" s="1758" t="s">
        <v>14</v>
      </c>
      <c r="B46" s="1779" t="s">
        <v>34</v>
      </c>
      <c r="C46" s="5">
        <f t="shared" ref="C46:Z46" si="85">C47-5</f>
        <v>43572</v>
      </c>
      <c r="D46" s="5">
        <f t="shared" si="85"/>
        <v>43572</v>
      </c>
      <c r="E46" s="5">
        <f t="shared" si="85"/>
        <v>43572</v>
      </c>
      <c r="F46" s="37">
        <f t="shared" si="85"/>
        <v>43670</v>
      </c>
      <c r="G46" s="37">
        <f t="shared" si="85"/>
        <v>43670</v>
      </c>
      <c r="H46" s="37">
        <f t="shared" si="85"/>
        <v>43670</v>
      </c>
      <c r="I46" s="43">
        <f t="shared" si="85"/>
        <v>43754</v>
      </c>
      <c r="J46" s="43">
        <f t="shared" si="85"/>
        <v>43754</v>
      </c>
      <c r="K46" s="43">
        <f t="shared" si="85"/>
        <v>43754</v>
      </c>
      <c r="L46" s="54">
        <f t="shared" si="85"/>
        <v>43852</v>
      </c>
      <c r="M46" s="54">
        <f t="shared" si="85"/>
        <v>43852</v>
      </c>
      <c r="N46" s="54">
        <f t="shared" si="85"/>
        <v>43852</v>
      </c>
      <c r="O46" s="5">
        <f>O47-5</f>
        <v>43943</v>
      </c>
      <c r="P46" s="5">
        <f>P47-5</f>
        <v>43943</v>
      </c>
      <c r="Q46" s="5">
        <f>Q47-5</f>
        <v>43943</v>
      </c>
      <c r="R46" s="37">
        <f t="shared" si="85"/>
        <v>44034</v>
      </c>
      <c r="S46" s="37">
        <f t="shared" si="85"/>
        <v>44034</v>
      </c>
      <c r="T46" s="37">
        <f t="shared" si="85"/>
        <v>44034</v>
      </c>
      <c r="U46" s="43">
        <f>U47-5</f>
        <v>44118</v>
      </c>
      <c r="V46" s="43">
        <f t="shared" si="85"/>
        <v>44118</v>
      </c>
      <c r="W46" s="43">
        <f t="shared" si="85"/>
        <v>44118</v>
      </c>
      <c r="X46" s="54">
        <f t="shared" si="85"/>
        <v>44209</v>
      </c>
      <c r="Y46" s="54">
        <f t="shared" si="85"/>
        <v>44209</v>
      </c>
      <c r="Z46" s="54">
        <f t="shared" si="85"/>
        <v>44209</v>
      </c>
      <c r="AA46" s="5">
        <f t="shared" ref="AA46:AC46" si="86">AA47-5</f>
        <v>43942</v>
      </c>
      <c r="AB46" s="5">
        <f t="shared" si="86"/>
        <v>43942</v>
      </c>
      <c r="AC46" s="5">
        <f t="shared" si="86"/>
        <v>43942</v>
      </c>
      <c r="AD46" s="37">
        <f>AD47-4</f>
        <v>44399</v>
      </c>
      <c r="AE46" s="1725">
        <f t="shared" ref="AE46:AF46" si="87">AE47-4</f>
        <v>44399</v>
      </c>
      <c r="AF46" s="1725">
        <f t="shared" si="87"/>
        <v>44399</v>
      </c>
      <c r="AG46" s="37">
        <f>AG47-5</f>
        <v>44399</v>
      </c>
      <c r="AH46" s="1815">
        <f>AH47-4</f>
        <v>44111</v>
      </c>
      <c r="AI46" s="1725">
        <f t="shared" ref="AI46:AR46" si="88">AI47-5</f>
        <v>44110</v>
      </c>
      <c r="AJ46" s="1725">
        <f t="shared" si="88"/>
        <v>44536</v>
      </c>
      <c r="AK46" s="1815">
        <f>AK44+7</f>
        <v>44531</v>
      </c>
      <c r="AL46" s="37">
        <f>AL48-1</f>
        <v>44574</v>
      </c>
      <c r="AM46" s="1725">
        <f>AM47-4</f>
        <v>44574</v>
      </c>
      <c r="AN46" s="1725">
        <f t="shared" si="88"/>
        <v>44607</v>
      </c>
      <c r="AO46" s="1743">
        <f t="shared" si="88"/>
        <v>44696</v>
      </c>
      <c r="AP46" s="54">
        <f>AP47-4</f>
        <v>44710</v>
      </c>
      <c r="AQ46" s="1725">
        <f t="shared" si="88"/>
        <v>44709</v>
      </c>
      <c r="AR46" s="1880">
        <f t="shared" si="88"/>
        <v>44709</v>
      </c>
    </row>
    <row r="47" spans="1:44" s="30" customFormat="1" ht="15" hidden="1" customHeight="1" x14ac:dyDescent="0.3">
      <c r="A47" s="1758" t="s">
        <v>8</v>
      </c>
      <c r="B47" s="1758" t="s">
        <v>32</v>
      </c>
      <c r="C47" s="5">
        <f>C48-4</f>
        <v>43577</v>
      </c>
      <c r="D47" s="5">
        <f>D48-4</f>
        <v>43577</v>
      </c>
      <c r="E47" s="5">
        <f>E48-4</f>
        <v>43577</v>
      </c>
      <c r="F47" s="37">
        <f>F48-4</f>
        <v>43675</v>
      </c>
      <c r="G47" s="37">
        <f t="shared" ref="G47:O47" si="89">G48-4</f>
        <v>43675</v>
      </c>
      <c r="H47" s="37">
        <f t="shared" si="89"/>
        <v>43675</v>
      </c>
      <c r="I47" s="43">
        <f t="shared" si="89"/>
        <v>43759</v>
      </c>
      <c r="J47" s="43">
        <f t="shared" si="89"/>
        <v>43759</v>
      </c>
      <c r="K47" s="43">
        <f t="shared" si="89"/>
        <v>43759</v>
      </c>
      <c r="L47" s="54">
        <f t="shared" si="89"/>
        <v>43857</v>
      </c>
      <c r="M47" s="54">
        <f t="shared" si="89"/>
        <v>43857</v>
      </c>
      <c r="N47" s="54">
        <f t="shared" si="89"/>
        <v>43857</v>
      </c>
      <c r="O47" s="5">
        <f t="shared" si="89"/>
        <v>43948</v>
      </c>
      <c r="P47" s="5">
        <f t="shared" ref="P47:U47" si="90">P48-4</f>
        <v>43948</v>
      </c>
      <c r="Q47" s="5">
        <f t="shared" si="90"/>
        <v>43948</v>
      </c>
      <c r="R47" s="37">
        <f t="shared" si="90"/>
        <v>44039</v>
      </c>
      <c r="S47" s="37">
        <f t="shared" si="90"/>
        <v>44039</v>
      </c>
      <c r="T47" s="37">
        <f t="shared" si="90"/>
        <v>44039</v>
      </c>
      <c r="U47" s="43">
        <f t="shared" si="90"/>
        <v>44123</v>
      </c>
      <c r="V47" s="43">
        <f t="shared" ref="V47:AA47" si="91">V48-4</f>
        <v>44123</v>
      </c>
      <c r="W47" s="43">
        <f t="shared" si="91"/>
        <v>44123</v>
      </c>
      <c r="X47" s="54">
        <f t="shared" si="91"/>
        <v>44214</v>
      </c>
      <c r="Y47" s="54">
        <f t="shared" si="91"/>
        <v>44214</v>
      </c>
      <c r="Z47" s="54">
        <f t="shared" si="91"/>
        <v>44214</v>
      </c>
      <c r="AA47" s="5">
        <f t="shared" si="91"/>
        <v>43947</v>
      </c>
      <c r="AB47" s="5">
        <f t="shared" ref="AB47:AG47" si="92">AB48-4</f>
        <v>43947</v>
      </c>
      <c r="AC47" s="5">
        <f t="shared" si="92"/>
        <v>43947</v>
      </c>
      <c r="AD47" s="1724">
        <f t="shared" si="92"/>
        <v>44403</v>
      </c>
      <c r="AE47" s="1725">
        <f t="shared" si="92"/>
        <v>44403</v>
      </c>
      <c r="AF47" s="1725">
        <f t="shared" si="92"/>
        <v>44403</v>
      </c>
      <c r="AG47" s="37">
        <f t="shared" si="92"/>
        <v>44404</v>
      </c>
      <c r="AH47" s="1725">
        <f t="shared" ref="AH47:AP47" si="93">AH48-4</f>
        <v>44115</v>
      </c>
      <c r="AI47" s="1725">
        <f t="shared" si="93"/>
        <v>44115</v>
      </c>
      <c r="AJ47" s="1725">
        <f t="shared" si="93"/>
        <v>44541</v>
      </c>
      <c r="AK47" s="1724">
        <f t="shared" si="93"/>
        <v>44527</v>
      </c>
      <c r="AL47" s="1724">
        <f t="shared" si="93"/>
        <v>44571</v>
      </c>
      <c r="AM47" s="1725">
        <f t="shared" si="93"/>
        <v>44578</v>
      </c>
      <c r="AN47" s="1725">
        <f t="shared" si="93"/>
        <v>44612</v>
      </c>
      <c r="AO47" s="1743">
        <f t="shared" si="93"/>
        <v>44701</v>
      </c>
      <c r="AP47" s="54">
        <f t="shared" si="93"/>
        <v>44714</v>
      </c>
      <c r="AQ47" s="1725">
        <f>AQ48-4</f>
        <v>44714</v>
      </c>
      <c r="AR47" s="1880">
        <f>AR48-4</f>
        <v>44714</v>
      </c>
    </row>
    <row r="48" spans="1:44" s="28" customFormat="1" ht="15" customHeight="1" x14ac:dyDescent="0.3">
      <c r="A48" s="1758" t="s">
        <v>518</v>
      </c>
      <c r="B48" s="1758" t="s">
        <v>35</v>
      </c>
      <c r="C48" s="5">
        <f>C50-7</f>
        <v>43581</v>
      </c>
      <c r="D48" s="5">
        <f>D50-7</f>
        <v>43581</v>
      </c>
      <c r="E48" s="5">
        <f>E50-7</f>
        <v>43581</v>
      </c>
      <c r="F48" s="37">
        <f>F49-3</f>
        <v>43679</v>
      </c>
      <c r="G48" s="37">
        <f t="shared" ref="G48:O48" si="94">G49-3</f>
        <v>43679</v>
      </c>
      <c r="H48" s="37">
        <f t="shared" si="94"/>
        <v>43679</v>
      </c>
      <c r="I48" s="43">
        <f t="shared" si="94"/>
        <v>43763</v>
      </c>
      <c r="J48" s="43">
        <f t="shared" si="94"/>
        <v>43763</v>
      </c>
      <c r="K48" s="43">
        <f t="shared" si="94"/>
        <v>43763</v>
      </c>
      <c r="L48" s="54">
        <f t="shared" si="94"/>
        <v>43861</v>
      </c>
      <c r="M48" s="54">
        <f t="shared" si="94"/>
        <v>43861</v>
      </c>
      <c r="N48" s="54">
        <f t="shared" si="94"/>
        <v>43861</v>
      </c>
      <c r="O48" s="5">
        <f t="shared" si="94"/>
        <v>43952</v>
      </c>
      <c r="P48" s="5">
        <f t="shared" ref="P48:U48" si="95">P49-3</f>
        <v>43952</v>
      </c>
      <c r="Q48" s="5">
        <f t="shared" si="95"/>
        <v>43952</v>
      </c>
      <c r="R48" s="37">
        <f t="shared" si="95"/>
        <v>44043</v>
      </c>
      <c r="S48" s="37">
        <f t="shared" si="95"/>
        <v>44043</v>
      </c>
      <c r="T48" s="37">
        <f t="shared" si="95"/>
        <v>44043</v>
      </c>
      <c r="U48" s="43">
        <f t="shared" si="95"/>
        <v>44127</v>
      </c>
      <c r="V48" s="43">
        <f t="shared" ref="V48:AA48" si="96">V49-3</f>
        <v>44127</v>
      </c>
      <c r="W48" s="43">
        <f t="shared" si="96"/>
        <v>44127</v>
      </c>
      <c r="X48" s="54">
        <f t="shared" si="96"/>
        <v>44218</v>
      </c>
      <c r="Y48" s="54">
        <f t="shared" si="96"/>
        <v>44218</v>
      </c>
      <c r="Z48" s="54">
        <f t="shared" si="96"/>
        <v>44218</v>
      </c>
      <c r="AA48" s="5">
        <f t="shared" si="96"/>
        <v>43951</v>
      </c>
      <c r="AB48" s="5">
        <f t="shared" ref="AB48:AG48" si="97">AB49-3</f>
        <v>43951</v>
      </c>
      <c r="AC48" s="5">
        <f t="shared" si="97"/>
        <v>43951</v>
      </c>
      <c r="AD48" s="37">
        <f t="shared" si="97"/>
        <v>44407</v>
      </c>
      <c r="AE48" s="1725">
        <f t="shared" si="97"/>
        <v>44407</v>
      </c>
      <c r="AF48" s="1725">
        <f t="shared" si="97"/>
        <v>44407</v>
      </c>
      <c r="AG48" s="37">
        <f t="shared" si="97"/>
        <v>44408</v>
      </c>
      <c r="AH48" s="1815">
        <f t="shared" ref="AH48:AP48" si="98">AH49-3</f>
        <v>44119</v>
      </c>
      <c r="AI48" s="1725">
        <f t="shared" si="98"/>
        <v>44119</v>
      </c>
      <c r="AJ48" s="1725">
        <f t="shared" si="98"/>
        <v>44545</v>
      </c>
      <c r="AK48" s="1811">
        <f>AK44+7</f>
        <v>44531</v>
      </c>
      <c r="AL48" s="37">
        <f>AL49-3</f>
        <v>44575</v>
      </c>
      <c r="AM48" s="1725">
        <f t="shared" si="98"/>
        <v>44582</v>
      </c>
      <c r="AN48" s="1725">
        <f t="shared" si="98"/>
        <v>44616</v>
      </c>
      <c r="AO48" s="1743">
        <f t="shared" si="98"/>
        <v>44705</v>
      </c>
      <c r="AP48" s="54">
        <f t="shared" si="98"/>
        <v>44718</v>
      </c>
      <c r="AQ48" s="1725">
        <f>AQ49-3</f>
        <v>44718</v>
      </c>
      <c r="AR48" s="1880">
        <f>AR49-3</f>
        <v>44718</v>
      </c>
    </row>
    <row r="49" spans="1:44" s="28" customFormat="1" ht="15" customHeight="1" x14ac:dyDescent="0.3">
      <c r="A49" s="1758" t="s">
        <v>7</v>
      </c>
      <c r="B49" s="1758" t="s">
        <v>32</v>
      </c>
      <c r="C49" s="34">
        <f>C50-4</f>
        <v>43584</v>
      </c>
      <c r="D49" s="34">
        <f>D50-4</f>
        <v>43584</v>
      </c>
      <c r="E49" s="34">
        <f>E50-4</f>
        <v>43584</v>
      </c>
      <c r="F49" s="38">
        <f>F50-4</f>
        <v>43682</v>
      </c>
      <c r="G49" s="38">
        <f t="shared" ref="G49:O49" si="99">G50-4</f>
        <v>43682</v>
      </c>
      <c r="H49" s="38">
        <f t="shared" si="99"/>
        <v>43682</v>
      </c>
      <c r="I49" s="52">
        <f t="shared" si="99"/>
        <v>43766</v>
      </c>
      <c r="J49" s="52">
        <f t="shared" si="99"/>
        <v>43766</v>
      </c>
      <c r="K49" s="52">
        <f t="shared" si="99"/>
        <v>43766</v>
      </c>
      <c r="L49" s="1784">
        <f t="shared" si="99"/>
        <v>43864</v>
      </c>
      <c r="M49" s="1784">
        <f t="shared" si="99"/>
        <v>43864</v>
      </c>
      <c r="N49" s="1784">
        <f t="shared" si="99"/>
        <v>43864</v>
      </c>
      <c r="O49" s="34">
        <f t="shared" si="99"/>
        <v>43955</v>
      </c>
      <c r="P49" s="34">
        <f t="shared" ref="P49:U49" si="100">P50-4</f>
        <v>43955</v>
      </c>
      <c r="Q49" s="34">
        <f t="shared" si="100"/>
        <v>43955</v>
      </c>
      <c r="R49" s="38">
        <f t="shared" si="100"/>
        <v>44046</v>
      </c>
      <c r="S49" s="38">
        <f t="shared" si="100"/>
        <v>44046</v>
      </c>
      <c r="T49" s="38">
        <f t="shared" si="100"/>
        <v>44046</v>
      </c>
      <c r="U49" s="52">
        <f t="shared" si="100"/>
        <v>44130</v>
      </c>
      <c r="V49" s="52">
        <f t="shared" ref="V49:AA49" si="101">V50-4</f>
        <v>44130</v>
      </c>
      <c r="W49" s="52">
        <f t="shared" si="101"/>
        <v>44130</v>
      </c>
      <c r="X49" s="1784">
        <f t="shared" si="101"/>
        <v>44221</v>
      </c>
      <c r="Y49" s="1784">
        <f t="shared" si="101"/>
        <v>44221</v>
      </c>
      <c r="Z49" s="1784">
        <f t="shared" si="101"/>
        <v>44221</v>
      </c>
      <c r="AA49" s="34">
        <f t="shared" si="101"/>
        <v>43954</v>
      </c>
      <c r="AB49" s="34">
        <f t="shared" ref="AB49:AG49" si="102">AB50-4</f>
        <v>43954</v>
      </c>
      <c r="AC49" s="34">
        <f t="shared" si="102"/>
        <v>43954</v>
      </c>
      <c r="AD49" s="38">
        <f t="shared" si="102"/>
        <v>44410</v>
      </c>
      <c r="AE49" s="1726">
        <f t="shared" si="102"/>
        <v>44410</v>
      </c>
      <c r="AF49" s="1726">
        <f t="shared" si="102"/>
        <v>44410</v>
      </c>
      <c r="AG49" s="38">
        <f t="shared" si="102"/>
        <v>44411</v>
      </c>
      <c r="AH49" s="1818">
        <f t="shared" ref="AH49:AP49" si="103">AH50-4</f>
        <v>44122</v>
      </c>
      <c r="AI49" s="1726">
        <f t="shared" si="103"/>
        <v>44122</v>
      </c>
      <c r="AJ49" s="1726">
        <f t="shared" si="103"/>
        <v>44548</v>
      </c>
      <c r="AK49" s="1813">
        <f>AK43-1</f>
        <v>44522</v>
      </c>
      <c r="AL49" s="38">
        <f>AL50-11</f>
        <v>44578</v>
      </c>
      <c r="AM49" s="1726">
        <f t="shared" si="103"/>
        <v>44585</v>
      </c>
      <c r="AN49" s="1726">
        <f t="shared" si="103"/>
        <v>44619</v>
      </c>
      <c r="AO49" s="1744">
        <f t="shared" si="103"/>
        <v>44708</v>
      </c>
      <c r="AP49" s="1784">
        <f t="shared" si="103"/>
        <v>44721</v>
      </c>
      <c r="AQ49" s="1726">
        <f>AQ50-4</f>
        <v>44721</v>
      </c>
      <c r="AR49" s="1881">
        <f>AR50-4</f>
        <v>44721</v>
      </c>
    </row>
    <row r="50" spans="1:44" s="28" customFormat="1" ht="25.5" customHeight="1" x14ac:dyDescent="0.3">
      <c r="A50" s="1758" t="s">
        <v>17</v>
      </c>
      <c r="B50" s="1758" t="s">
        <v>35</v>
      </c>
      <c r="C50" s="34">
        <f>C52-42</f>
        <v>43588</v>
      </c>
      <c r="D50" s="34">
        <f>C50</f>
        <v>43588</v>
      </c>
      <c r="E50" s="34">
        <f>D50</f>
        <v>43588</v>
      </c>
      <c r="F50" s="38">
        <f t="shared" ref="F50:K50" si="104">F53-42</f>
        <v>43686</v>
      </c>
      <c r="G50" s="38">
        <f t="shared" si="104"/>
        <v>43686</v>
      </c>
      <c r="H50" s="38">
        <f t="shared" si="104"/>
        <v>43686</v>
      </c>
      <c r="I50" s="52">
        <f t="shared" si="104"/>
        <v>43770</v>
      </c>
      <c r="J50" s="52">
        <f t="shared" si="104"/>
        <v>43770</v>
      </c>
      <c r="K50" s="52">
        <f t="shared" si="104"/>
        <v>43770</v>
      </c>
      <c r="L50" s="1784">
        <f>L53-70</f>
        <v>43868</v>
      </c>
      <c r="M50" s="1784">
        <f>M53-70</f>
        <v>43868</v>
      </c>
      <c r="N50" s="1784">
        <f>N53-70</f>
        <v>43868</v>
      </c>
      <c r="O50" s="34">
        <f>O53-42</f>
        <v>43959</v>
      </c>
      <c r="P50" s="34">
        <f>O50</f>
        <v>43959</v>
      </c>
      <c r="Q50" s="34">
        <f>P50</f>
        <v>43959</v>
      </c>
      <c r="R50" s="38">
        <f t="shared" ref="R50:W50" si="105">R53-42</f>
        <v>44050</v>
      </c>
      <c r="S50" s="38">
        <f t="shared" si="105"/>
        <v>44050</v>
      </c>
      <c r="T50" s="38">
        <f t="shared" si="105"/>
        <v>44050</v>
      </c>
      <c r="U50" s="52">
        <f>U53-42</f>
        <v>44134</v>
      </c>
      <c r="V50" s="52">
        <f t="shared" si="105"/>
        <v>44134</v>
      </c>
      <c r="W50" s="52">
        <f t="shared" si="105"/>
        <v>44134</v>
      </c>
      <c r="X50" s="1784">
        <f>X53-70</f>
        <v>44225</v>
      </c>
      <c r="Y50" s="1784">
        <f>Y53-70</f>
        <v>44225</v>
      </c>
      <c r="Z50" s="1784">
        <f>Z53-70</f>
        <v>44225</v>
      </c>
      <c r="AA50" s="34">
        <f>AA53-42</f>
        <v>43958</v>
      </c>
      <c r="AB50" s="34">
        <f>AA50</f>
        <v>43958</v>
      </c>
      <c r="AC50" s="34">
        <f>AB50</f>
        <v>43958</v>
      </c>
      <c r="AD50" s="38">
        <f t="shared" ref="AD50:AF50" si="106">AD53-42</f>
        <v>44414</v>
      </c>
      <c r="AE50" s="1726">
        <f t="shared" si="106"/>
        <v>44414</v>
      </c>
      <c r="AF50" s="1726">
        <f t="shared" si="106"/>
        <v>44414</v>
      </c>
      <c r="AG50" s="38">
        <f t="shared" ref="AG50" si="107">AG53-42</f>
        <v>44415</v>
      </c>
      <c r="AH50" s="1818">
        <f>AH53-49</f>
        <v>44126</v>
      </c>
      <c r="AI50" s="1726">
        <f t="shared" ref="AI50:AJ50" si="108">AI53-49</f>
        <v>44126</v>
      </c>
      <c r="AJ50" s="1726">
        <f t="shared" si="108"/>
        <v>44552</v>
      </c>
      <c r="AK50" s="1813">
        <f>AK49+11</f>
        <v>44533</v>
      </c>
      <c r="AL50" s="38">
        <f>AL53-70</f>
        <v>44589</v>
      </c>
      <c r="AM50" s="1726">
        <f t="shared" ref="AM50:AN50" si="109">AM53-69</f>
        <v>44589</v>
      </c>
      <c r="AN50" s="1726">
        <f t="shared" si="109"/>
        <v>44623</v>
      </c>
      <c r="AO50" s="1744">
        <f>AO53-70</f>
        <v>44712</v>
      </c>
      <c r="AP50" s="1784">
        <f>AP53-49</f>
        <v>44725</v>
      </c>
      <c r="AQ50" s="1726">
        <f>AP50</f>
        <v>44725</v>
      </c>
      <c r="AR50" s="1881">
        <f>AQ50</f>
        <v>44725</v>
      </c>
    </row>
    <row r="51" spans="1:44" s="1713" customFormat="1" ht="15" hidden="1" customHeight="1" x14ac:dyDescent="0.3">
      <c r="A51" s="1785" t="s">
        <v>474</v>
      </c>
      <c r="B51" s="1785" t="s">
        <v>32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786">
        <f>AA52-4</f>
        <v>44361</v>
      </c>
      <c r="AB51" s="1786">
        <f t="shared" ref="AB51:AC51" si="110">AB52-4</f>
        <v>44389</v>
      </c>
      <c r="AC51" s="1786">
        <f t="shared" si="110"/>
        <v>44052</v>
      </c>
      <c r="AD51" s="38"/>
      <c r="AE51" s="1726"/>
      <c r="AF51" s="1726"/>
      <c r="AG51" s="38"/>
      <c r="AH51" s="38"/>
      <c r="AI51" s="1726"/>
      <c r="AJ51" s="1726"/>
      <c r="AK51" s="38"/>
      <c r="AL51" s="38"/>
      <c r="AM51" s="1726"/>
      <c r="AN51" s="1726"/>
      <c r="AO51" s="1712"/>
      <c r="AP51" s="38"/>
      <c r="AQ51" s="1726"/>
      <c r="AR51" s="1881"/>
    </row>
    <row r="52" spans="1:44" s="32" customFormat="1" ht="15" customHeight="1" x14ac:dyDescent="0.3">
      <c r="A52" s="1783" t="s">
        <v>476</v>
      </c>
      <c r="B52" s="1787" t="s">
        <v>35</v>
      </c>
      <c r="C52" s="31">
        <f>C74-107</f>
        <v>43630</v>
      </c>
      <c r="D52" s="31">
        <f>D74-102</f>
        <v>43665</v>
      </c>
      <c r="E52" s="1788">
        <f>E74-105</f>
        <v>43693</v>
      </c>
      <c r="F52" s="1789">
        <f>F74-108</f>
        <v>43721</v>
      </c>
      <c r="G52" s="31">
        <f>G74-102</f>
        <v>43749</v>
      </c>
      <c r="H52" s="1790">
        <f>H74-119</f>
        <v>43770</v>
      </c>
      <c r="I52" s="31">
        <f>I74-107</f>
        <v>43812</v>
      </c>
      <c r="J52" s="31">
        <f>J74-103</f>
        <v>43847</v>
      </c>
      <c r="K52" s="1788">
        <f>K74-105</f>
        <v>43875</v>
      </c>
      <c r="L52" s="1789">
        <f>L74-101</f>
        <v>43910</v>
      </c>
      <c r="M52" s="31">
        <f>M74-104</f>
        <v>43938</v>
      </c>
      <c r="N52" s="1791">
        <f>N74-106</f>
        <v>43966</v>
      </c>
      <c r="O52" s="31">
        <f>O74-102</f>
        <v>44001</v>
      </c>
      <c r="P52" s="31">
        <f>P74-104</f>
        <v>44029</v>
      </c>
      <c r="Q52" s="1788">
        <f>Q74-107</f>
        <v>44057</v>
      </c>
      <c r="R52" s="1789">
        <f>R74-103</f>
        <v>44092</v>
      </c>
      <c r="S52" s="86">
        <f>S74-103</f>
        <v>44120</v>
      </c>
      <c r="T52" s="86">
        <f>T74-113</f>
        <v>44120</v>
      </c>
      <c r="U52" s="31">
        <f>U74-125</f>
        <v>44159</v>
      </c>
      <c r="V52" s="31">
        <f>V74-117</f>
        <v>44198</v>
      </c>
      <c r="W52" s="1788">
        <f>W74-119</f>
        <v>44226</v>
      </c>
      <c r="X52" s="1789">
        <f>X74-102</f>
        <v>44274</v>
      </c>
      <c r="Y52" s="31">
        <f>Y74-105</f>
        <v>44302</v>
      </c>
      <c r="Z52" s="1791">
        <f>Z74-107</f>
        <v>44330</v>
      </c>
      <c r="AA52" s="31">
        <f>AA74-103</f>
        <v>44365</v>
      </c>
      <c r="AB52" s="31">
        <f>AB74-105</f>
        <v>44393</v>
      </c>
      <c r="AC52" s="1788">
        <f>AC74-108</f>
        <v>44056</v>
      </c>
      <c r="AD52" s="1789">
        <f>AD74-104</f>
        <v>44456</v>
      </c>
      <c r="AE52" s="1728">
        <f>AE74-104</f>
        <v>44484</v>
      </c>
      <c r="AF52" s="1728">
        <v>44484</v>
      </c>
      <c r="AG52" s="86">
        <v>44484</v>
      </c>
      <c r="AH52" s="31">
        <f>AH74-123</f>
        <v>44526</v>
      </c>
      <c r="AI52" s="1728">
        <f>AI74-115</f>
        <v>44565</v>
      </c>
      <c r="AJ52" s="1728">
        <f>AJ74-119</f>
        <v>44591</v>
      </c>
      <c r="AK52" s="1789">
        <f>AK74-164</f>
        <v>44577</v>
      </c>
      <c r="AL52" s="1789">
        <f>AL74-125</f>
        <v>44616</v>
      </c>
      <c r="AM52" s="1728">
        <f>AM74-106</f>
        <v>44666</v>
      </c>
      <c r="AN52" s="1728">
        <f>AN74-108</f>
        <v>44694</v>
      </c>
      <c r="AO52" s="1745">
        <f>AO74-103</f>
        <v>44730</v>
      </c>
      <c r="AP52" s="31">
        <f>AP74-123</f>
        <v>44710</v>
      </c>
      <c r="AQ52" s="1728">
        <f>AQ74-106</f>
        <v>44757</v>
      </c>
      <c r="AR52" s="1888">
        <v>44757</v>
      </c>
    </row>
    <row r="53" spans="1:44" s="28" customFormat="1" ht="15" customHeight="1" x14ac:dyDescent="0.3">
      <c r="A53" s="1758" t="s">
        <v>15</v>
      </c>
      <c r="B53" s="1758" t="s">
        <v>35</v>
      </c>
      <c r="C53" s="5">
        <f t="shared" ref="C53:AR53" si="111">C54-7</f>
        <v>43637</v>
      </c>
      <c r="D53" s="5">
        <f t="shared" si="111"/>
        <v>43637</v>
      </c>
      <c r="E53" s="5">
        <f t="shared" si="111"/>
        <v>43637</v>
      </c>
      <c r="F53" s="37">
        <f t="shared" si="111"/>
        <v>43728</v>
      </c>
      <c r="G53" s="37">
        <f t="shared" si="111"/>
        <v>43728</v>
      </c>
      <c r="H53" s="37">
        <f t="shared" si="111"/>
        <v>43728</v>
      </c>
      <c r="I53" s="43">
        <f t="shared" si="111"/>
        <v>43812</v>
      </c>
      <c r="J53" s="43">
        <f t="shared" si="111"/>
        <v>43812</v>
      </c>
      <c r="K53" s="43">
        <f t="shared" si="111"/>
        <v>43812</v>
      </c>
      <c r="L53" s="54">
        <f t="shared" si="111"/>
        <v>43938</v>
      </c>
      <c r="M53" s="54">
        <f t="shared" si="111"/>
        <v>43938</v>
      </c>
      <c r="N53" s="54">
        <f t="shared" si="111"/>
        <v>43938</v>
      </c>
      <c r="O53" s="5">
        <f t="shared" si="111"/>
        <v>44001</v>
      </c>
      <c r="P53" s="5">
        <f t="shared" si="111"/>
        <v>44001</v>
      </c>
      <c r="Q53" s="5">
        <f t="shared" si="111"/>
        <v>44001</v>
      </c>
      <c r="R53" s="37">
        <f t="shared" si="111"/>
        <v>44092</v>
      </c>
      <c r="S53" s="37">
        <f t="shared" si="111"/>
        <v>44092</v>
      </c>
      <c r="T53" s="37">
        <f t="shared" si="111"/>
        <v>44092</v>
      </c>
      <c r="U53" s="43">
        <f>U54-7</f>
        <v>44176</v>
      </c>
      <c r="V53" s="43">
        <f t="shared" si="111"/>
        <v>44176</v>
      </c>
      <c r="W53" s="43">
        <f t="shared" si="111"/>
        <v>44176</v>
      </c>
      <c r="X53" s="54">
        <f t="shared" si="111"/>
        <v>44295</v>
      </c>
      <c r="Y53" s="54">
        <f t="shared" si="111"/>
        <v>44295</v>
      </c>
      <c r="Z53" s="54">
        <f t="shared" si="111"/>
        <v>44295</v>
      </c>
      <c r="AA53" s="5">
        <f t="shared" si="111"/>
        <v>44000</v>
      </c>
      <c r="AB53" s="5">
        <f t="shared" si="111"/>
        <v>44000</v>
      </c>
      <c r="AC53" s="5">
        <f t="shared" si="111"/>
        <v>44000</v>
      </c>
      <c r="AD53" s="37">
        <f t="shared" si="111"/>
        <v>44456</v>
      </c>
      <c r="AE53" s="1725">
        <f t="shared" si="111"/>
        <v>44456</v>
      </c>
      <c r="AF53" s="1725">
        <f t="shared" si="111"/>
        <v>44456</v>
      </c>
      <c r="AG53" s="37">
        <f>AG54-7</f>
        <v>44457</v>
      </c>
      <c r="AH53" s="1815">
        <f>AH54-7</f>
        <v>44175</v>
      </c>
      <c r="AI53" s="1725">
        <f t="shared" ref="AI53:AJ53" si="112">AI54-7</f>
        <v>44175</v>
      </c>
      <c r="AJ53" s="1725">
        <f t="shared" si="112"/>
        <v>44601</v>
      </c>
      <c r="AK53" s="1811">
        <f>AK46+120</f>
        <v>44651</v>
      </c>
      <c r="AL53" s="37">
        <f t="shared" si="111"/>
        <v>44659</v>
      </c>
      <c r="AM53" s="1725">
        <f t="shared" ref="AM53:AN53" si="113">AM54-8</f>
        <v>44658</v>
      </c>
      <c r="AN53" s="1725">
        <f t="shared" si="113"/>
        <v>44692</v>
      </c>
      <c r="AO53" s="1743">
        <f>AO54-7</f>
        <v>44782</v>
      </c>
      <c r="AP53" s="54">
        <f>AP54-7</f>
        <v>44774</v>
      </c>
      <c r="AQ53" s="1725">
        <f t="shared" si="111"/>
        <v>44000</v>
      </c>
      <c r="AR53" s="1880">
        <f t="shared" si="111"/>
        <v>44000</v>
      </c>
    </row>
    <row r="54" spans="1:44" s="28" customFormat="1" ht="15" customHeight="1" x14ac:dyDescent="0.3">
      <c r="A54" s="1783" t="s">
        <v>16</v>
      </c>
      <c r="B54" s="1787" t="s">
        <v>35</v>
      </c>
      <c r="C54" s="87">
        <f>C76-126</f>
        <v>43644</v>
      </c>
      <c r="D54" s="87">
        <f>D76-156</f>
        <v>43644</v>
      </c>
      <c r="E54" s="87">
        <f>E76-187</f>
        <v>43644</v>
      </c>
      <c r="F54" s="33">
        <f>F76-96</f>
        <v>43735</v>
      </c>
      <c r="G54" s="33">
        <f>G76-110</f>
        <v>43735</v>
      </c>
      <c r="H54" s="33">
        <f>H76-156</f>
        <v>43735</v>
      </c>
      <c r="I54" s="87">
        <f>I76-103</f>
        <v>43819</v>
      </c>
      <c r="J54" s="87">
        <f>J76-133</f>
        <v>43819</v>
      </c>
      <c r="K54" s="87">
        <f>K76-164</f>
        <v>43819</v>
      </c>
      <c r="L54" s="1792">
        <f>L76-68</f>
        <v>43945</v>
      </c>
      <c r="M54" s="1792">
        <f>L54</f>
        <v>43945</v>
      </c>
      <c r="N54" s="1792">
        <f>M54</f>
        <v>43945</v>
      </c>
      <c r="O54" s="87">
        <f>O76-128</f>
        <v>44008</v>
      </c>
      <c r="P54" s="87">
        <f>P76-158</f>
        <v>44008</v>
      </c>
      <c r="Q54" s="87">
        <f>Q76-189</f>
        <v>44008</v>
      </c>
      <c r="R54" s="33">
        <f>R76-98</f>
        <v>44099</v>
      </c>
      <c r="S54" s="33">
        <f>S76-124</f>
        <v>44099</v>
      </c>
      <c r="T54" s="33">
        <f>T76-157</f>
        <v>44099</v>
      </c>
      <c r="U54" s="87">
        <f>U76-104</f>
        <v>44183</v>
      </c>
      <c r="V54" s="87">
        <f>V76-134</f>
        <v>44183</v>
      </c>
      <c r="W54" s="87">
        <f>W76-165</f>
        <v>44183</v>
      </c>
      <c r="X54" s="33">
        <f>X76-76</f>
        <v>44302</v>
      </c>
      <c r="Y54" s="33">
        <f>X54</f>
        <v>44302</v>
      </c>
      <c r="Z54" s="33">
        <f>Y54</f>
        <v>44302</v>
      </c>
      <c r="AA54" s="87">
        <f>AA76-129</f>
        <v>44007</v>
      </c>
      <c r="AB54" s="87">
        <f>AB76-159</f>
        <v>44007</v>
      </c>
      <c r="AC54" s="87">
        <f>AC76-190</f>
        <v>44007</v>
      </c>
      <c r="AD54" s="33">
        <f>AD76-99</f>
        <v>44463</v>
      </c>
      <c r="AE54" s="1727">
        <f>AD54</f>
        <v>44463</v>
      </c>
      <c r="AF54" s="1727">
        <f>AD54</f>
        <v>44463</v>
      </c>
      <c r="AG54" s="33">
        <f>AG76-157</f>
        <v>44464</v>
      </c>
      <c r="AH54" s="87">
        <f>AH79-149</f>
        <v>44182</v>
      </c>
      <c r="AI54" s="1727">
        <f t="shared" ref="AI54" si="114">AH54</f>
        <v>44182</v>
      </c>
      <c r="AJ54" s="1727">
        <f>AJ76-105</f>
        <v>44608</v>
      </c>
      <c r="AK54" s="33">
        <f>AK79-122</f>
        <v>44666</v>
      </c>
      <c r="AL54" s="33">
        <f>AL76-77</f>
        <v>44666</v>
      </c>
      <c r="AM54" s="1727">
        <f>AL54</f>
        <v>44666</v>
      </c>
      <c r="AN54" s="1727">
        <f>AN76-105</f>
        <v>44700</v>
      </c>
      <c r="AO54" s="1746">
        <f>AO76-77</f>
        <v>44789</v>
      </c>
      <c r="AP54" s="33">
        <f>AP79-99</f>
        <v>44781</v>
      </c>
      <c r="AQ54" s="1727">
        <v>44007</v>
      </c>
      <c r="AR54" s="1889">
        <v>44007</v>
      </c>
    </row>
    <row r="55" spans="1:44" s="1739" customFormat="1" ht="15" customHeight="1" x14ac:dyDescent="0.3">
      <c r="A55" s="1793" t="s">
        <v>58</v>
      </c>
      <c r="B55" s="1731" t="s">
        <v>78</v>
      </c>
      <c r="C55" s="1732">
        <f>D52</f>
        <v>43665</v>
      </c>
      <c r="D55" s="1732"/>
      <c r="E55" s="1732"/>
      <c r="F55" s="1732">
        <f>G52</f>
        <v>43749</v>
      </c>
      <c r="G55" s="1733"/>
      <c r="H55" s="1733"/>
      <c r="I55" s="1732">
        <f>J52</f>
        <v>43847</v>
      </c>
      <c r="J55" s="1733"/>
      <c r="K55" s="1733"/>
      <c r="L55" s="1732">
        <f>M52</f>
        <v>43938</v>
      </c>
      <c r="M55" s="1733"/>
      <c r="N55" s="1733"/>
      <c r="O55" s="1732">
        <f>P52</f>
        <v>44029</v>
      </c>
      <c r="P55" s="1732"/>
      <c r="Q55" s="1732"/>
      <c r="R55" s="1732">
        <f>S52</f>
        <v>44120</v>
      </c>
      <c r="S55" s="1733"/>
      <c r="T55" s="1733"/>
      <c r="U55" s="1732">
        <f>V52</f>
        <v>44198</v>
      </c>
      <c r="V55" s="1733"/>
      <c r="W55" s="1733"/>
      <c r="X55" s="1732">
        <f>Y52</f>
        <v>44302</v>
      </c>
      <c r="Y55" s="1733"/>
      <c r="Z55" s="1733"/>
      <c r="AA55" s="1732">
        <f>AB52</f>
        <v>44393</v>
      </c>
      <c r="AB55" s="1732"/>
      <c r="AC55" s="1732"/>
      <c r="AD55" s="1729">
        <f>AE52</f>
        <v>44484</v>
      </c>
      <c r="AE55" s="1772">
        <f t="shared" ref="AE55:AE70" si="115">AD55</f>
        <v>44484</v>
      </c>
      <c r="AF55" s="1772">
        <f>AD55</f>
        <v>44484</v>
      </c>
      <c r="AG55" s="1893"/>
      <c r="AH55" s="1892">
        <f t="shared" ref="AH55:AP55" si="116">AI52</f>
        <v>44565</v>
      </c>
      <c r="AI55" s="1772">
        <f>AJ52</f>
        <v>44591</v>
      </c>
      <c r="AJ55" s="1772">
        <f t="shared" si="116"/>
        <v>44577</v>
      </c>
      <c r="AK55" s="1729"/>
      <c r="AL55" s="1892">
        <f>AL54</f>
        <v>44666</v>
      </c>
      <c r="AM55" s="1729">
        <f t="shared" si="116"/>
        <v>44694</v>
      </c>
      <c r="AN55" s="1729">
        <f t="shared" si="116"/>
        <v>44730</v>
      </c>
      <c r="AO55" s="1738">
        <f>AP52</f>
        <v>44710</v>
      </c>
      <c r="AP55" s="1808">
        <f t="shared" si="116"/>
        <v>44757</v>
      </c>
      <c r="AQ55" s="1729"/>
      <c r="AR55" s="1882"/>
    </row>
    <row r="56" spans="1:44" s="28" customFormat="1" ht="15" customHeight="1" x14ac:dyDescent="0.3">
      <c r="A56" s="1734" t="s">
        <v>499</v>
      </c>
      <c r="B56" s="1734" t="s">
        <v>491</v>
      </c>
      <c r="C56" s="1735"/>
      <c r="D56" s="1735"/>
      <c r="E56" s="1735"/>
      <c r="F56" s="1735"/>
      <c r="G56" s="1736"/>
      <c r="H56" s="1736"/>
      <c r="I56" s="1735"/>
      <c r="J56" s="1736"/>
      <c r="K56" s="1736"/>
      <c r="L56" s="1735"/>
      <c r="M56" s="1736"/>
      <c r="N56" s="1736"/>
      <c r="O56" s="1735"/>
      <c r="P56" s="1735"/>
      <c r="Q56" s="1735"/>
      <c r="R56" s="1735"/>
      <c r="S56" s="1736"/>
      <c r="T56" s="1736"/>
      <c r="U56" s="1735"/>
      <c r="V56" s="1736"/>
      <c r="W56" s="1736"/>
      <c r="X56" s="1735"/>
      <c r="Y56" s="1736"/>
      <c r="Z56" s="1736"/>
      <c r="AA56" s="1735"/>
      <c r="AB56" s="1735"/>
      <c r="AC56" s="1735"/>
      <c r="AD56" s="1740">
        <f>AD57-14</f>
        <v>44412</v>
      </c>
      <c r="AE56" s="1737"/>
      <c r="AF56" s="1737"/>
      <c r="AG56" s="1736"/>
      <c r="AH56" s="1807">
        <f>AH57-14</f>
        <v>44117</v>
      </c>
      <c r="AI56" s="1740">
        <f t="shared" ref="AI56:AN56" si="117">AI57-7</f>
        <v>44166</v>
      </c>
      <c r="AJ56" s="1740">
        <f t="shared" si="117"/>
        <v>44187</v>
      </c>
      <c r="AK56" s="1891">
        <f>AK57-21</f>
        <v>44552</v>
      </c>
      <c r="AL56" s="1920">
        <f>AL57-14</f>
        <v>44594</v>
      </c>
      <c r="AM56" s="1740">
        <f t="shared" si="117"/>
        <v>44615</v>
      </c>
      <c r="AN56" s="1740">
        <f t="shared" si="117"/>
        <v>44643</v>
      </c>
      <c r="AO56" s="1730"/>
      <c r="AP56" s="1809">
        <f>AP57-14</f>
        <v>44672</v>
      </c>
      <c r="AQ56" s="1729"/>
      <c r="AR56" s="1882"/>
    </row>
    <row r="57" spans="1:44" s="28" customFormat="1" ht="15" customHeight="1" x14ac:dyDescent="0.3">
      <c r="A57" s="1734" t="s">
        <v>500</v>
      </c>
      <c r="B57" s="1734" t="s">
        <v>498</v>
      </c>
      <c r="C57" s="1735"/>
      <c r="D57" s="1735"/>
      <c r="E57" s="1735"/>
      <c r="F57" s="1735"/>
      <c r="G57" s="1736"/>
      <c r="H57" s="1736"/>
      <c r="I57" s="1735"/>
      <c r="J57" s="1736"/>
      <c r="K57" s="1736"/>
      <c r="L57" s="1735"/>
      <c r="M57" s="1736"/>
      <c r="N57" s="1736"/>
      <c r="O57" s="1735"/>
      <c r="P57" s="1735"/>
      <c r="Q57" s="1735"/>
      <c r="R57" s="1735"/>
      <c r="S57" s="1736"/>
      <c r="T57" s="1736"/>
      <c r="U57" s="1735"/>
      <c r="V57" s="1736"/>
      <c r="W57" s="1736"/>
      <c r="X57" s="1735"/>
      <c r="Y57" s="1736"/>
      <c r="Z57" s="1736"/>
      <c r="AA57" s="1735"/>
      <c r="AB57" s="1735"/>
      <c r="AC57" s="1735"/>
      <c r="AD57" s="1740">
        <f>AD58-5</f>
        <v>44426</v>
      </c>
      <c r="AE57" s="1737"/>
      <c r="AF57" s="1737"/>
      <c r="AG57" s="1736"/>
      <c r="AH57" s="1807">
        <f>AH58-5</f>
        <v>44131</v>
      </c>
      <c r="AI57" s="1740">
        <f t="shared" ref="AI57:AN57" si="118">AI58-5</f>
        <v>44173</v>
      </c>
      <c r="AJ57" s="1740">
        <f t="shared" si="118"/>
        <v>44194</v>
      </c>
      <c r="AK57" s="1891">
        <f>AK58-5</f>
        <v>44573</v>
      </c>
      <c r="AL57" s="1920">
        <f>AL58-5</f>
        <v>44608</v>
      </c>
      <c r="AM57" s="1740">
        <f t="shared" si="118"/>
        <v>44622</v>
      </c>
      <c r="AN57" s="1740">
        <f t="shared" si="118"/>
        <v>44650</v>
      </c>
      <c r="AO57" s="1730"/>
      <c r="AP57" s="1809">
        <f>AP58-5</f>
        <v>44686</v>
      </c>
      <c r="AQ57" s="1729"/>
      <c r="AR57" s="1882"/>
    </row>
    <row r="58" spans="1:44" s="28" customFormat="1" ht="15" customHeight="1" x14ac:dyDescent="0.3">
      <c r="A58" s="1734" t="s">
        <v>501</v>
      </c>
      <c r="B58" s="1734" t="s">
        <v>479</v>
      </c>
      <c r="C58" s="1735"/>
      <c r="D58" s="1735"/>
      <c r="E58" s="1735"/>
      <c r="F58" s="1735"/>
      <c r="G58" s="1736"/>
      <c r="H58" s="1736"/>
      <c r="I58" s="1735"/>
      <c r="J58" s="1736"/>
      <c r="K58" s="1736"/>
      <c r="L58" s="1735"/>
      <c r="M58" s="1736"/>
      <c r="N58" s="1736"/>
      <c r="O58" s="1735"/>
      <c r="P58" s="1735"/>
      <c r="Q58" s="1735"/>
      <c r="R58" s="1735"/>
      <c r="S58" s="1736"/>
      <c r="T58" s="1736"/>
      <c r="U58" s="1735"/>
      <c r="V58" s="1736"/>
      <c r="W58" s="1736"/>
      <c r="X58" s="1735"/>
      <c r="Y58" s="1736"/>
      <c r="Z58" s="1736"/>
      <c r="AA58" s="1735"/>
      <c r="AB58" s="1735"/>
      <c r="AC58" s="1735"/>
      <c r="AD58" s="1740">
        <f>AD59-7</f>
        <v>44431</v>
      </c>
      <c r="AE58" s="1737"/>
      <c r="AF58" s="1737"/>
      <c r="AG58" s="1736"/>
      <c r="AH58" s="1807">
        <f>AH59-7</f>
        <v>44136</v>
      </c>
      <c r="AI58" s="1740">
        <f t="shared" ref="AI58:AN58" si="119">AI59-7</f>
        <v>44178</v>
      </c>
      <c r="AJ58" s="1740">
        <f t="shared" si="119"/>
        <v>44199</v>
      </c>
      <c r="AK58" s="1891">
        <f>AK59-7</f>
        <v>44578</v>
      </c>
      <c r="AL58" s="1920">
        <f>AL59-7</f>
        <v>44613</v>
      </c>
      <c r="AM58" s="1740">
        <f t="shared" si="119"/>
        <v>44627</v>
      </c>
      <c r="AN58" s="1740">
        <f t="shared" si="119"/>
        <v>44655</v>
      </c>
      <c r="AO58" s="1730"/>
      <c r="AP58" s="1809">
        <f>AP59-7</f>
        <v>44691</v>
      </c>
      <c r="AQ58" s="1729"/>
      <c r="AR58" s="1882"/>
    </row>
    <row r="59" spans="1:44" s="28" customFormat="1" ht="15" customHeight="1" x14ac:dyDescent="0.3">
      <c r="A59" s="1734" t="s">
        <v>502</v>
      </c>
      <c r="B59" s="1734" t="s">
        <v>506</v>
      </c>
      <c r="C59" s="1735"/>
      <c r="D59" s="1735"/>
      <c r="E59" s="1735"/>
      <c r="F59" s="1735"/>
      <c r="G59" s="1736"/>
      <c r="H59" s="1736"/>
      <c r="I59" s="1735"/>
      <c r="J59" s="1736"/>
      <c r="K59" s="1736"/>
      <c r="L59" s="1735"/>
      <c r="M59" s="1736"/>
      <c r="N59" s="1736"/>
      <c r="O59" s="1735"/>
      <c r="P59" s="1735"/>
      <c r="Q59" s="1735"/>
      <c r="R59" s="1735"/>
      <c r="S59" s="1736"/>
      <c r="T59" s="1736"/>
      <c r="U59" s="1735"/>
      <c r="V59" s="1736"/>
      <c r="W59" s="1736"/>
      <c r="X59" s="1735"/>
      <c r="Y59" s="1736"/>
      <c r="Z59" s="1736"/>
      <c r="AA59" s="1735"/>
      <c r="AB59" s="1735"/>
      <c r="AC59" s="1735"/>
      <c r="AD59" s="1740">
        <f>AD60-4</f>
        <v>44438</v>
      </c>
      <c r="AE59" s="1737"/>
      <c r="AF59" s="1737"/>
      <c r="AG59" s="1736"/>
      <c r="AH59" s="1807">
        <f>AH60-4</f>
        <v>44143</v>
      </c>
      <c r="AI59" s="1740">
        <f t="shared" ref="AI59:AN59" si="120">AI60-11</f>
        <v>44185</v>
      </c>
      <c r="AJ59" s="1740">
        <f t="shared" si="120"/>
        <v>44206</v>
      </c>
      <c r="AK59" s="1891">
        <f>AK60-4</f>
        <v>44585</v>
      </c>
      <c r="AL59" s="1920">
        <f>AL60-4</f>
        <v>44620</v>
      </c>
      <c r="AM59" s="1740">
        <f t="shared" si="120"/>
        <v>44634</v>
      </c>
      <c r="AN59" s="1740">
        <f t="shared" si="120"/>
        <v>44662</v>
      </c>
      <c r="AO59" s="1730"/>
      <c r="AP59" s="1809">
        <f>AP60-4</f>
        <v>44698</v>
      </c>
      <c r="AQ59" s="1729"/>
      <c r="AR59" s="1882"/>
    </row>
    <row r="60" spans="1:44" s="28" customFormat="1" ht="15" customHeight="1" x14ac:dyDescent="0.3">
      <c r="A60" s="1734" t="s">
        <v>503</v>
      </c>
      <c r="B60" s="1734" t="s">
        <v>489</v>
      </c>
      <c r="C60" s="1735"/>
      <c r="D60" s="1735"/>
      <c r="E60" s="1735"/>
      <c r="F60" s="1735"/>
      <c r="G60" s="1736"/>
      <c r="H60" s="1736"/>
      <c r="I60" s="1735"/>
      <c r="J60" s="1736"/>
      <c r="K60" s="1736"/>
      <c r="L60" s="1735"/>
      <c r="M60" s="1736"/>
      <c r="N60" s="1736"/>
      <c r="O60" s="1735"/>
      <c r="P60" s="1735"/>
      <c r="Q60" s="1735"/>
      <c r="R60" s="1735"/>
      <c r="S60" s="1736"/>
      <c r="T60" s="1736"/>
      <c r="U60" s="1735"/>
      <c r="V60" s="1736"/>
      <c r="W60" s="1736"/>
      <c r="X60" s="1735"/>
      <c r="Y60" s="1736"/>
      <c r="Z60" s="1736"/>
      <c r="AA60" s="1735"/>
      <c r="AB60" s="1735"/>
      <c r="AC60" s="1735"/>
      <c r="AD60" s="1740">
        <f>AD61</f>
        <v>44442</v>
      </c>
      <c r="AE60" s="1737"/>
      <c r="AF60" s="1737"/>
      <c r="AG60" s="1736"/>
      <c r="AH60" s="1807">
        <f>AH61</f>
        <v>44147</v>
      </c>
      <c r="AI60" s="1740">
        <f t="shared" ref="AI60:AN60" si="121">AI61</f>
        <v>44196</v>
      </c>
      <c r="AJ60" s="1740">
        <f t="shared" si="121"/>
        <v>44217</v>
      </c>
      <c r="AK60" s="1891">
        <f>AK61</f>
        <v>44589</v>
      </c>
      <c r="AL60" s="1920">
        <f>AL61</f>
        <v>44624</v>
      </c>
      <c r="AM60" s="1740">
        <f t="shared" si="121"/>
        <v>44645</v>
      </c>
      <c r="AN60" s="1740">
        <f t="shared" si="121"/>
        <v>44673</v>
      </c>
      <c r="AO60" s="1730"/>
      <c r="AP60" s="1809">
        <f>AP61</f>
        <v>44702</v>
      </c>
      <c r="AQ60" s="1729"/>
      <c r="AR60" s="1882"/>
    </row>
    <row r="61" spans="1:44" s="28" customFormat="1" ht="15" customHeight="1" x14ac:dyDescent="0.3">
      <c r="A61" s="1734" t="s">
        <v>534</v>
      </c>
      <c r="B61" s="1734" t="s">
        <v>489</v>
      </c>
      <c r="C61" s="1735"/>
      <c r="D61" s="1735"/>
      <c r="E61" s="1735"/>
      <c r="F61" s="1735"/>
      <c r="G61" s="1736"/>
      <c r="H61" s="1736"/>
      <c r="I61" s="1735"/>
      <c r="J61" s="1736"/>
      <c r="K61" s="1736"/>
      <c r="L61" s="1735"/>
      <c r="M61" s="1736"/>
      <c r="N61" s="1736"/>
      <c r="O61" s="1735"/>
      <c r="P61" s="1735"/>
      <c r="Q61" s="1735"/>
      <c r="R61" s="1735"/>
      <c r="S61" s="1736"/>
      <c r="T61" s="1736"/>
      <c r="U61" s="1735"/>
      <c r="V61" s="1736"/>
      <c r="W61" s="1736"/>
      <c r="X61" s="1735"/>
      <c r="Y61" s="1736"/>
      <c r="Z61" s="1736"/>
      <c r="AA61" s="1735"/>
      <c r="AB61" s="1735"/>
      <c r="AC61" s="1735"/>
      <c r="AD61" s="1740">
        <f>AD62-21</f>
        <v>44442</v>
      </c>
      <c r="AE61" s="1737"/>
      <c r="AF61" s="1737"/>
      <c r="AG61" s="1736"/>
      <c r="AH61" s="1807">
        <f>AH62-21</f>
        <v>44147</v>
      </c>
      <c r="AI61" s="1740">
        <f t="shared" ref="AI61:AN61" si="122">AI62-26</f>
        <v>44196</v>
      </c>
      <c r="AJ61" s="1740">
        <f t="shared" si="122"/>
        <v>44217</v>
      </c>
      <c r="AK61" s="1891">
        <f>AK62-21</f>
        <v>44589</v>
      </c>
      <c r="AL61" s="1920">
        <f>AL62-21</f>
        <v>44624</v>
      </c>
      <c r="AM61" s="1740">
        <f t="shared" si="122"/>
        <v>44645</v>
      </c>
      <c r="AN61" s="1740">
        <f t="shared" si="122"/>
        <v>44673</v>
      </c>
      <c r="AO61" s="1730"/>
      <c r="AP61" s="1809">
        <f>AP62-21</f>
        <v>44702</v>
      </c>
      <c r="AQ61" s="1729"/>
      <c r="AR61" s="1882"/>
    </row>
    <row r="62" spans="1:44" s="28" customFormat="1" ht="15" customHeight="1" x14ac:dyDescent="0.3">
      <c r="A62" s="1734" t="s">
        <v>510</v>
      </c>
      <c r="B62" s="1734" t="s">
        <v>492</v>
      </c>
      <c r="C62" s="1735"/>
      <c r="D62" s="1735"/>
      <c r="E62" s="1735"/>
      <c r="F62" s="1735"/>
      <c r="G62" s="1736"/>
      <c r="H62" s="1736"/>
      <c r="I62" s="1735"/>
      <c r="J62" s="1736"/>
      <c r="K62" s="1736"/>
      <c r="L62" s="1735"/>
      <c r="M62" s="1736"/>
      <c r="N62" s="1736"/>
      <c r="O62" s="1735"/>
      <c r="P62" s="1735"/>
      <c r="Q62" s="1735"/>
      <c r="R62" s="1735"/>
      <c r="S62" s="1736"/>
      <c r="T62" s="1736"/>
      <c r="U62" s="1735"/>
      <c r="V62" s="1736"/>
      <c r="W62" s="1736"/>
      <c r="X62" s="1735"/>
      <c r="Y62" s="1736"/>
      <c r="Z62" s="1736"/>
      <c r="AA62" s="1735"/>
      <c r="AB62" s="1735"/>
      <c r="AC62" s="1735"/>
      <c r="AD62" s="1740">
        <f>AD63-11</f>
        <v>44463</v>
      </c>
      <c r="AE62" s="1737"/>
      <c r="AF62" s="1737"/>
      <c r="AG62" s="1736"/>
      <c r="AH62" s="1807">
        <f>AH63-11</f>
        <v>44168</v>
      </c>
      <c r="AI62" s="1740">
        <f t="shared" ref="AI62:AN62" si="123">AI63-6</f>
        <v>44222</v>
      </c>
      <c r="AJ62" s="1740">
        <f t="shared" si="123"/>
        <v>44243</v>
      </c>
      <c r="AK62" s="1891">
        <f>AK63-11</f>
        <v>44610</v>
      </c>
      <c r="AL62" s="1920">
        <f>AL63-11</f>
        <v>44645</v>
      </c>
      <c r="AM62" s="1740">
        <f t="shared" si="123"/>
        <v>44671</v>
      </c>
      <c r="AN62" s="1740">
        <f t="shared" si="123"/>
        <v>44699</v>
      </c>
      <c r="AO62" s="1730"/>
      <c r="AP62" s="1809">
        <f>AP63-11</f>
        <v>44723</v>
      </c>
      <c r="AQ62" s="1729"/>
      <c r="AR62" s="1882"/>
    </row>
    <row r="63" spans="1:44" s="28" customFormat="1" ht="15" customHeight="1" x14ac:dyDescent="0.3">
      <c r="A63" s="1734" t="s">
        <v>504</v>
      </c>
      <c r="B63" s="1734" t="s">
        <v>507</v>
      </c>
      <c r="C63" s="1735"/>
      <c r="D63" s="1735"/>
      <c r="E63" s="1735"/>
      <c r="F63" s="1735"/>
      <c r="G63" s="1736"/>
      <c r="H63" s="1736"/>
      <c r="I63" s="1735"/>
      <c r="J63" s="1736"/>
      <c r="K63" s="1736"/>
      <c r="L63" s="1735"/>
      <c r="M63" s="1736"/>
      <c r="N63" s="1736"/>
      <c r="O63" s="1735"/>
      <c r="P63" s="1735"/>
      <c r="Q63" s="1735"/>
      <c r="R63" s="1735"/>
      <c r="S63" s="1736"/>
      <c r="T63" s="1736"/>
      <c r="U63" s="1735"/>
      <c r="V63" s="1736"/>
      <c r="W63" s="1736"/>
      <c r="X63" s="1735"/>
      <c r="Y63" s="1736"/>
      <c r="Z63" s="1736"/>
      <c r="AA63" s="1735"/>
      <c r="AB63" s="1735"/>
      <c r="AC63" s="1735"/>
      <c r="AD63" s="1740">
        <f>AD64-1</f>
        <v>44474</v>
      </c>
      <c r="AE63" s="1737"/>
      <c r="AF63" s="1737"/>
      <c r="AG63" s="1736"/>
      <c r="AH63" s="1807">
        <f>AH64-1</f>
        <v>44179</v>
      </c>
      <c r="AI63" s="1740">
        <f t="shared" ref="AI63:AN63" si="124">AI64-1</f>
        <v>44228</v>
      </c>
      <c r="AJ63" s="1740">
        <f t="shared" si="124"/>
        <v>44249</v>
      </c>
      <c r="AK63" s="1891">
        <f>AK64-1</f>
        <v>44621</v>
      </c>
      <c r="AL63" s="1920">
        <f>AL64-1</f>
        <v>44656</v>
      </c>
      <c r="AM63" s="1740">
        <f t="shared" si="124"/>
        <v>44677</v>
      </c>
      <c r="AN63" s="1740">
        <f t="shared" si="124"/>
        <v>44705</v>
      </c>
      <c r="AO63" s="1730"/>
      <c r="AP63" s="1809">
        <f>AP64-1</f>
        <v>44734</v>
      </c>
      <c r="AQ63" s="1729"/>
      <c r="AR63" s="1882"/>
    </row>
    <row r="64" spans="1:44" s="28" customFormat="1" ht="15" customHeight="1" x14ac:dyDescent="0.3">
      <c r="A64" s="1734" t="s">
        <v>483</v>
      </c>
      <c r="B64" s="1734" t="s">
        <v>505</v>
      </c>
      <c r="C64" s="1735"/>
      <c r="D64" s="1735"/>
      <c r="E64" s="1735"/>
      <c r="F64" s="1735"/>
      <c r="G64" s="1736"/>
      <c r="H64" s="1736"/>
      <c r="I64" s="1735"/>
      <c r="J64" s="1736"/>
      <c r="K64" s="1736"/>
      <c r="L64" s="1735"/>
      <c r="M64" s="1736"/>
      <c r="N64" s="1736"/>
      <c r="O64" s="1735"/>
      <c r="P64" s="1735"/>
      <c r="Q64" s="1735"/>
      <c r="R64" s="1735"/>
      <c r="S64" s="1736"/>
      <c r="T64" s="1736"/>
      <c r="U64" s="1735"/>
      <c r="V64" s="1736"/>
      <c r="W64" s="1736"/>
      <c r="X64" s="1735"/>
      <c r="Y64" s="1736"/>
      <c r="Z64" s="1736"/>
      <c r="AA64" s="1735"/>
      <c r="AB64" s="1735"/>
      <c r="AC64" s="1735"/>
      <c r="AD64" s="1740">
        <f>AD65-2</f>
        <v>44475</v>
      </c>
      <c r="AE64" s="1740">
        <f t="shared" si="115"/>
        <v>44475</v>
      </c>
      <c r="AF64" s="1740">
        <f t="shared" ref="AF64:AF70" si="125">AE64</f>
        <v>44475</v>
      </c>
      <c r="AG64" s="1736"/>
      <c r="AH64" s="1807">
        <f>AH65-2</f>
        <v>44180</v>
      </c>
      <c r="AI64" s="1740">
        <f t="shared" ref="AI64:AN64" si="126">AI65-2</f>
        <v>44229</v>
      </c>
      <c r="AJ64" s="1740">
        <f t="shared" si="126"/>
        <v>44250</v>
      </c>
      <c r="AK64" s="1891">
        <f>AK65-2</f>
        <v>44622</v>
      </c>
      <c r="AL64" s="1920">
        <f>AL65-6</f>
        <v>44657</v>
      </c>
      <c r="AM64" s="1740">
        <f t="shared" si="126"/>
        <v>44678</v>
      </c>
      <c r="AN64" s="1740">
        <f t="shared" si="126"/>
        <v>44706</v>
      </c>
      <c r="AO64" s="1721">
        <f>AO41+13</f>
        <v>44703</v>
      </c>
      <c r="AP64" s="1809">
        <f>AP65-6</f>
        <v>44735</v>
      </c>
      <c r="AQ64" s="1729"/>
      <c r="AR64" s="1882"/>
    </row>
    <row r="65" spans="1:44" s="28" customFormat="1" ht="15" customHeight="1" x14ac:dyDescent="0.3">
      <c r="A65" s="1734" t="s">
        <v>484</v>
      </c>
      <c r="B65" s="1734" t="s">
        <v>490</v>
      </c>
      <c r="C65" s="1735"/>
      <c r="D65" s="1735"/>
      <c r="E65" s="1735"/>
      <c r="F65" s="1735"/>
      <c r="G65" s="1736"/>
      <c r="H65" s="1736"/>
      <c r="I65" s="1735"/>
      <c r="J65" s="1736"/>
      <c r="K65" s="1736"/>
      <c r="L65" s="1735"/>
      <c r="M65" s="1736"/>
      <c r="N65" s="1736"/>
      <c r="O65" s="1735"/>
      <c r="P65" s="1735"/>
      <c r="Q65" s="1735"/>
      <c r="R65" s="1735"/>
      <c r="S65" s="1736"/>
      <c r="T65" s="1736"/>
      <c r="U65" s="1735"/>
      <c r="V65" s="1736"/>
      <c r="W65" s="1736"/>
      <c r="X65" s="1735"/>
      <c r="Y65" s="1736"/>
      <c r="Z65" s="1736"/>
      <c r="AA65" s="1735"/>
      <c r="AB65" s="1735"/>
      <c r="AC65" s="1735"/>
      <c r="AD65" s="1740">
        <f>AD71-7</f>
        <v>44477</v>
      </c>
      <c r="AE65" s="1740">
        <f t="shared" si="115"/>
        <v>44477</v>
      </c>
      <c r="AF65" s="1740">
        <f t="shared" si="125"/>
        <v>44477</v>
      </c>
      <c r="AG65" s="1736"/>
      <c r="AH65" s="1842">
        <f>AH71-21</f>
        <v>44182</v>
      </c>
      <c r="AI65" s="1740">
        <f t="shared" ref="AI65:AN65" si="127">AI71-7</f>
        <v>44231</v>
      </c>
      <c r="AJ65" s="1740">
        <f t="shared" si="127"/>
        <v>44252</v>
      </c>
      <c r="AK65" s="1891">
        <f>AK71-7</f>
        <v>44624</v>
      </c>
      <c r="AL65" s="1920">
        <f>AL71-3</f>
        <v>44663</v>
      </c>
      <c r="AM65" s="1740">
        <f t="shared" si="127"/>
        <v>44680</v>
      </c>
      <c r="AN65" s="1740">
        <f t="shared" si="127"/>
        <v>44708</v>
      </c>
      <c r="AO65" s="1721">
        <f>AO64+2</f>
        <v>44705</v>
      </c>
      <c r="AP65" s="1865">
        <f>AP71-10</f>
        <v>44741</v>
      </c>
      <c r="AQ65" s="1729"/>
      <c r="AR65" s="1882"/>
    </row>
    <row r="66" spans="1:44" s="28" customFormat="1" ht="15" hidden="1" customHeight="1" x14ac:dyDescent="0.3">
      <c r="A66" s="1734" t="s">
        <v>485</v>
      </c>
      <c r="B66" s="1734" t="s">
        <v>479</v>
      </c>
      <c r="C66" s="1735"/>
      <c r="D66" s="1735"/>
      <c r="E66" s="1735"/>
      <c r="F66" s="1735"/>
      <c r="G66" s="1736"/>
      <c r="H66" s="1736"/>
      <c r="I66" s="1735"/>
      <c r="J66" s="1736"/>
      <c r="K66" s="1736"/>
      <c r="L66" s="1735"/>
      <c r="M66" s="1736"/>
      <c r="N66" s="1736"/>
      <c r="O66" s="1735"/>
      <c r="P66" s="1735"/>
      <c r="Q66" s="1735"/>
      <c r="R66" s="1735"/>
      <c r="S66" s="1736"/>
      <c r="T66" s="1736"/>
      <c r="U66" s="1735"/>
      <c r="V66" s="1736"/>
      <c r="W66" s="1736"/>
      <c r="X66" s="1735"/>
      <c r="Y66" s="1736"/>
      <c r="Z66" s="1736"/>
      <c r="AA66" s="1735"/>
      <c r="AB66" s="1735"/>
      <c r="AC66" s="1735"/>
      <c r="AD66" s="1740"/>
      <c r="AE66" s="1737">
        <f t="shared" si="115"/>
        <v>0</v>
      </c>
      <c r="AF66" s="1737">
        <f t="shared" si="125"/>
        <v>0</v>
      </c>
      <c r="AG66" s="1736"/>
      <c r="AH66" s="1807"/>
      <c r="AI66" s="1735"/>
      <c r="AJ66" s="1735"/>
      <c r="AK66" s="1891"/>
      <c r="AL66" s="1920"/>
      <c r="AM66" s="1735"/>
      <c r="AN66" s="1735"/>
      <c r="AO66" s="1721">
        <f>AO65+3</f>
        <v>44708</v>
      </c>
      <c r="AP66" s="1809"/>
      <c r="AQ66" s="62"/>
      <c r="AR66" s="63"/>
    </row>
    <row r="67" spans="1:44" s="28" customFormat="1" ht="15" hidden="1" customHeight="1" x14ac:dyDescent="0.3">
      <c r="A67" s="1734" t="s">
        <v>486</v>
      </c>
      <c r="B67" s="1734" t="s">
        <v>479</v>
      </c>
      <c r="C67" s="1735"/>
      <c r="D67" s="1735"/>
      <c r="E67" s="1735"/>
      <c r="F67" s="1735"/>
      <c r="G67" s="1736"/>
      <c r="H67" s="1736"/>
      <c r="I67" s="1735"/>
      <c r="J67" s="1736"/>
      <c r="K67" s="1736"/>
      <c r="L67" s="1735"/>
      <c r="M67" s="1736"/>
      <c r="N67" s="1736"/>
      <c r="O67" s="1735"/>
      <c r="P67" s="1735"/>
      <c r="Q67" s="1735"/>
      <c r="R67" s="1735"/>
      <c r="S67" s="1736"/>
      <c r="T67" s="1736"/>
      <c r="U67" s="1735"/>
      <c r="V67" s="1736"/>
      <c r="W67" s="1736"/>
      <c r="X67" s="1735"/>
      <c r="Y67" s="1736"/>
      <c r="Z67" s="1736"/>
      <c r="AA67" s="1735"/>
      <c r="AB67" s="1735"/>
      <c r="AC67" s="1735"/>
      <c r="AD67" s="1740"/>
      <c r="AE67" s="1737">
        <f t="shared" si="115"/>
        <v>0</v>
      </c>
      <c r="AF67" s="1737">
        <f t="shared" si="125"/>
        <v>0</v>
      </c>
      <c r="AG67" s="1736"/>
      <c r="AH67" s="1807"/>
      <c r="AI67" s="1735"/>
      <c r="AJ67" s="1735"/>
      <c r="AK67" s="1891"/>
      <c r="AL67" s="1920"/>
      <c r="AM67" s="1735"/>
      <c r="AN67" s="1735"/>
      <c r="AO67" s="1721">
        <f>AO66+7</f>
        <v>44715</v>
      </c>
      <c r="AP67" s="1809"/>
      <c r="AQ67" s="62"/>
      <c r="AR67" s="63"/>
    </row>
    <row r="68" spans="1:44" s="28" customFormat="1" ht="15" hidden="1" customHeight="1" x14ac:dyDescent="0.3">
      <c r="A68" s="1734" t="s">
        <v>487</v>
      </c>
      <c r="B68" s="1734" t="s">
        <v>490</v>
      </c>
      <c r="C68" s="1735"/>
      <c r="D68" s="1735"/>
      <c r="E68" s="1735"/>
      <c r="F68" s="1735"/>
      <c r="G68" s="1736"/>
      <c r="H68" s="1736"/>
      <c r="I68" s="1735"/>
      <c r="J68" s="1736"/>
      <c r="K68" s="1736"/>
      <c r="L68" s="1735"/>
      <c r="M68" s="1736"/>
      <c r="N68" s="1736"/>
      <c r="O68" s="1735"/>
      <c r="P68" s="1735"/>
      <c r="Q68" s="1735"/>
      <c r="R68" s="1735"/>
      <c r="S68" s="1736"/>
      <c r="T68" s="1736"/>
      <c r="U68" s="1735"/>
      <c r="V68" s="1736"/>
      <c r="W68" s="1736"/>
      <c r="X68" s="1735"/>
      <c r="Y68" s="1736"/>
      <c r="Z68" s="1736"/>
      <c r="AA68" s="1735"/>
      <c r="AB68" s="1735"/>
      <c r="AC68" s="1735"/>
      <c r="AD68" s="1740"/>
      <c r="AE68" s="1737">
        <f t="shared" si="115"/>
        <v>0</v>
      </c>
      <c r="AF68" s="1737">
        <f t="shared" si="125"/>
        <v>0</v>
      </c>
      <c r="AG68" s="1736"/>
      <c r="AH68" s="1807"/>
      <c r="AI68" s="1735"/>
      <c r="AJ68" s="1735"/>
      <c r="AK68" s="1891"/>
      <c r="AL68" s="1920"/>
      <c r="AM68" s="1735"/>
      <c r="AN68" s="1735"/>
      <c r="AO68" s="1721">
        <f>AO67+1</f>
        <v>44716</v>
      </c>
      <c r="AP68" s="1809"/>
      <c r="AQ68" s="62"/>
      <c r="AR68" s="63"/>
    </row>
    <row r="69" spans="1:44" s="28" customFormat="1" ht="15" hidden="1" customHeight="1" x14ac:dyDescent="0.3">
      <c r="A69" s="1734" t="s">
        <v>493</v>
      </c>
      <c r="B69" s="1734" t="s">
        <v>491</v>
      </c>
      <c r="C69" s="1735"/>
      <c r="D69" s="1735"/>
      <c r="E69" s="1735"/>
      <c r="F69" s="1735"/>
      <c r="G69" s="1736"/>
      <c r="H69" s="1736"/>
      <c r="I69" s="1735"/>
      <c r="J69" s="1736"/>
      <c r="K69" s="1736"/>
      <c r="L69" s="1735"/>
      <c r="M69" s="1736"/>
      <c r="N69" s="1736"/>
      <c r="O69" s="1735"/>
      <c r="P69" s="1735"/>
      <c r="Q69" s="1735"/>
      <c r="R69" s="1735"/>
      <c r="S69" s="1736"/>
      <c r="T69" s="1736"/>
      <c r="U69" s="1735"/>
      <c r="V69" s="1736"/>
      <c r="W69" s="1736"/>
      <c r="X69" s="1735"/>
      <c r="Y69" s="1736"/>
      <c r="Z69" s="1736"/>
      <c r="AA69" s="1735"/>
      <c r="AB69" s="1735"/>
      <c r="AC69" s="1735"/>
      <c r="AD69" s="1740"/>
      <c r="AE69" s="1737">
        <f t="shared" si="115"/>
        <v>0</v>
      </c>
      <c r="AF69" s="1737">
        <f t="shared" si="125"/>
        <v>0</v>
      </c>
      <c r="AG69" s="1736"/>
      <c r="AH69" s="1807"/>
      <c r="AI69" s="1735"/>
      <c r="AJ69" s="1735"/>
      <c r="AK69" s="1891"/>
      <c r="AL69" s="1920"/>
      <c r="AM69" s="1735"/>
      <c r="AN69" s="1735"/>
      <c r="AO69" s="1721">
        <f>AO67+4</f>
        <v>44719</v>
      </c>
      <c r="AP69" s="1809"/>
      <c r="AQ69" s="62"/>
      <c r="AR69" s="63"/>
    </row>
    <row r="70" spans="1:44" s="28" customFormat="1" ht="15" hidden="1" customHeight="1" x14ac:dyDescent="0.3">
      <c r="A70" s="1734" t="s">
        <v>488</v>
      </c>
      <c r="B70" s="1734" t="s">
        <v>492</v>
      </c>
      <c r="C70" s="1735"/>
      <c r="D70" s="1735"/>
      <c r="E70" s="1735"/>
      <c r="F70" s="1735"/>
      <c r="G70" s="1736"/>
      <c r="H70" s="1736"/>
      <c r="I70" s="1735"/>
      <c r="J70" s="1736"/>
      <c r="K70" s="1736"/>
      <c r="L70" s="1735"/>
      <c r="M70" s="1736"/>
      <c r="N70" s="1736"/>
      <c r="O70" s="1735"/>
      <c r="P70" s="1735"/>
      <c r="Q70" s="1735"/>
      <c r="R70" s="1735"/>
      <c r="S70" s="1736"/>
      <c r="T70" s="1736"/>
      <c r="U70" s="1735"/>
      <c r="V70" s="1736"/>
      <c r="W70" s="1736"/>
      <c r="X70" s="1735"/>
      <c r="Y70" s="1736"/>
      <c r="Z70" s="1736"/>
      <c r="AA70" s="1735"/>
      <c r="AB70" s="1735"/>
      <c r="AC70" s="1735"/>
      <c r="AD70" s="1740"/>
      <c r="AE70" s="1737">
        <f t="shared" si="115"/>
        <v>0</v>
      </c>
      <c r="AF70" s="1737">
        <f t="shared" si="125"/>
        <v>0</v>
      </c>
      <c r="AG70" s="1736"/>
      <c r="AH70" s="1807"/>
      <c r="AI70" s="1735"/>
      <c r="AJ70" s="1735"/>
      <c r="AK70" s="1891"/>
      <c r="AL70" s="1920"/>
      <c r="AM70" s="1735"/>
      <c r="AN70" s="1735"/>
      <c r="AO70" s="1721">
        <f>AO69+12</f>
        <v>44731</v>
      </c>
      <c r="AP70" s="1809"/>
      <c r="AQ70" s="62"/>
      <c r="AR70" s="63"/>
    </row>
    <row r="71" spans="1:44" s="1722" customFormat="1" ht="15" customHeight="1" x14ac:dyDescent="0.3">
      <c r="A71" s="1734" t="s">
        <v>509</v>
      </c>
      <c r="B71" s="1734" t="s">
        <v>489</v>
      </c>
      <c r="C71" s="1735"/>
      <c r="D71" s="1735"/>
      <c r="E71" s="1735"/>
      <c r="F71" s="1735"/>
      <c r="G71" s="1736"/>
      <c r="H71" s="1736"/>
      <c r="I71" s="1735"/>
      <c r="J71" s="1736"/>
      <c r="K71" s="1736"/>
      <c r="L71" s="1735"/>
      <c r="M71" s="1736"/>
      <c r="N71" s="1736"/>
      <c r="O71" s="1735"/>
      <c r="P71" s="1735"/>
      <c r="Q71" s="1735"/>
      <c r="R71" s="1735"/>
      <c r="S71" s="1736"/>
      <c r="T71" s="1736"/>
      <c r="U71" s="1735"/>
      <c r="V71" s="1736"/>
      <c r="W71" s="1736"/>
      <c r="X71" s="1735"/>
      <c r="Y71" s="1736"/>
      <c r="Z71" s="1736"/>
      <c r="AA71" s="1735"/>
      <c r="AB71" s="1735"/>
      <c r="AC71" s="1735"/>
      <c r="AD71" s="1740">
        <f>AD72-7</f>
        <v>44484</v>
      </c>
      <c r="AE71" s="1841">
        <f t="shared" ref="AE71:AF72" si="128">AE72-7</f>
        <v>44147</v>
      </c>
      <c r="AF71" s="1841">
        <f t="shared" si="128"/>
        <v>44178</v>
      </c>
      <c r="AG71" s="1736"/>
      <c r="AH71" s="1807">
        <f>AH72-7</f>
        <v>44203</v>
      </c>
      <c r="AI71" s="1807">
        <f t="shared" ref="AI71:AJ72" si="129">AI72-7</f>
        <v>44238</v>
      </c>
      <c r="AJ71" s="1807">
        <f t="shared" si="129"/>
        <v>44259</v>
      </c>
      <c r="AK71" s="1891">
        <f>AK72-7</f>
        <v>44631</v>
      </c>
      <c r="AL71" s="1920">
        <f>AL72-7</f>
        <v>44666</v>
      </c>
      <c r="AM71" s="1809">
        <f t="shared" ref="AM71:AR72" si="130">AM72-7</f>
        <v>44687</v>
      </c>
      <c r="AN71" s="1809">
        <f t="shared" si="130"/>
        <v>44715</v>
      </c>
      <c r="AO71" s="1809">
        <f t="shared" si="130"/>
        <v>-114</v>
      </c>
      <c r="AP71" s="1809">
        <f t="shared" si="130"/>
        <v>44751</v>
      </c>
      <c r="AQ71" s="1809">
        <f t="shared" si="130"/>
        <v>-114</v>
      </c>
      <c r="AR71" s="1809">
        <f t="shared" si="130"/>
        <v>-114</v>
      </c>
    </row>
    <row r="72" spans="1:44" s="1722" customFormat="1" ht="15" customHeight="1" x14ac:dyDescent="0.3">
      <c r="A72" s="1734" t="s">
        <v>508</v>
      </c>
      <c r="B72" s="1734" t="s">
        <v>489</v>
      </c>
      <c r="C72" s="1735"/>
      <c r="D72" s="1735"/>
      <c r="E72" s="1735"/>
      <c r="F72" s="1735"/>
      <c r="G72" s="1736"/>
      <c r="H72" s="1736"/>
      <c r="I72" s="1735"/>
      <c r="J72" s="1736"/>
      <c r="K72" s="1736"/>
      <c r="L72" s="1735"/>
      <c r="M72" s="1736"/>
      <c r="N72" s="1736"/>
      <c r="O72" s="1735"/>
      <c r="P72" s="1735"/>
      <c r="Q72" s="1735"/>
      <c r="R72" s="1735"/>
      <c r="S72" s="1736"/>
      <c r="T72" s="1736"/>
      <c r="U72" s="1735"/>
      <c r="V72" s="1736"/>
      <c r="W72" s="1736"/>
      <c r="X72" s="1735"/>
      <c r="Y72" s="1736"/>
      <c r="Z72" s="1736"/>
      <c r="AA72" s="1735"/>
      <c r="AB72" s="1735"/>
      <c r="AC72" s="1735"/>
      <c r="AD72" s="1740">
        <f>AD73-7</f>
        <v>44491</v>
      </c>
      <c r="AE72" s="1841">
        <f t="shared" si="128"/>
        <v>44154</v>
      </c>
      <c r="AF72" s="1841">
        <f t="shared" si="128"/>
        <v>44185</v>
      </c>
      <c r="AG72" s="1736"/>
      <c r="AH72" s="1807">
        <f>AH73-7</f>
        <v>44210</v>
      </c>
      <c r="AI72" s="1807">
        <f t="shared" si="129"/>
        <v>44245</v>
      </c>
      <c r="AJ72" s="1807">
        <f t="shared" si="129"/>
        <v>44266</v>
      </c>
      <c r="AK72" s="1891">
        <f>AK73-7</f>
        <v>44638</v>
      </c>
      <c r="AL72" s="1920">
        <f>AL73-7</f>
        <v>44673</v>
      </c>
      <c r="AM72" s="1809">
        <f t="shared" si="130"/>
        <v>44694</v>
      </c>
      <c r="AN72" s="1809">
        <f t="shared" si="130"/>
        <v>44722</v>
      </c>
      <c r="AO72" s="1809">
        <f t="shared" si="130"/>
        <v>-107</v>
      </c>
      <c r="AP72" s="1809">
        <f t="shared" si="130"/>
        <v>44758</v>
      </c>
      <c r="AQ72" s="1809">
        <f t="shared" si="130"/>
        <v>-107</v>
      </c>
      <c r="AR72" s="1809">
        <f t="shared" si="130"/>
        <v>-107</v>
      </c>
    </row>
    <row r="73" spans="1:44" s="28" customFormat="1" ht="14" customHeight="1" x14ac:dyDescent="0.3">
      <c r="A73" s="1783" t="s">
        <v>473</v>
      </c>
      <c r="B73" s="1787" t="s">
        <v>35</v>
      </c>
      <c r="C73" s="33">
        <f>C76-105</f>
        <v>43665</v>
      </c>
      <c r="D73" s="33">
        <f>D76-107</f>
        <v>43693</v>
      </c>
      <c r="E73" s="33">
        <f>E76-103</f>
        <v>43728</v>
      </c>
      <c r="F73" s="33">
        <f>F76-103</f>
        <v>43728</v>
      </c>
      <c r="G73" s="33">
        <f>G76-103</f>
        <v>43742</v>
      </c>
      <c r="H73" s="33">
        <f>H76-107</f>
        <v>43784</v>
      </c>
      <c r="I73" s="33">
        <f>I76-103</f>
        <v>43819</v>
      </c>
      <c r="J73" s="33">
        <f>J76-105</f>
        <v>43847</v>
      </c>
      <c r="K73" s="33">
        <f>K76-108</f>
        <v>43875</v>
      </c>
      <c r="L73" s="33">
        <f>L76-103</f>
        <v>43910</v>
      </c>
      <c r="M73" s="33">
        <f>M76-106</f>
        <v>43938</v>
      </c>
      <c r="N73" s="33">
        <f>N76-102</f>
        <v>43973</v>
      </c>
      <c r="O73" s="33">
        <f>O76-107</f>
        <v>44029</v>
      </c>
      <c r="P73" s="33">
        <f>P76-102</f>
        <v>44064</v>
      </c>
      <c r="Q73" s="33">
        <f>Q76-105</f>
        <v>44092</v>
      </c>
      <c r="R73" s="33">
        <f>R76-105</f>
        <v>44092</v>
      </c>
      <c r="S73" s="87">
        <f>S76-103</f>
        <v>44120</v>
      </c>
      <c r="T73" s="87">
        <v>44120</v>
      </c>
      <c r="U73" s="33">
        <f>U76-104</f>
        <v>44183</v>
      </c>
      <c r="V73" s="33">
        <f>V76-106</f>
        <v>44211</v>
      </c>
      <c r="W73" s="33">
        <f>W76-109</f>
        <v>44239</v>
      </c>
      <c r="X73" s="33">
        <f>X76-104</f>
        <v>44274</v>
      </c>
      <c r="Y73" s="33">
        <f>Y76-107</f>
        <v>44302</v>
      </c>
      <c r="Z73" s="33">
        <f>Z76-103</f>
        <v>44337</v>
      </c>
      <c r="AA73" s="33">
        <f>AA76-107</f>
        <v>44029</v>
      </c>
      <c r="AB73" s="33">
        <f>AB76-102</f>
        <v>44064</v>
      </c>
      <c r="AC73" s="33">
        <f>AC76-105</f>
        <v>44092</v>
      </c>
      <c r="AD73" s="1727">
        <f>AD75-94</f>
        <v>44498</v>
      </c>
      <c r="AE73" s="1727">
        <f t="shared" ref="AE73:AF73" si="131">AE75-94</f>
        <v>44161</v>
      </c>
      <c r="AF73" s="1727">
        <f t="shared" si="131"/>
        <v>44192</v>
      </c>
      <c r="AG73" s="87">
        <v>44484</v>
      </c>
      <c r="AH73" s="33">
        <f>AH75-99</f>
        <v>44217</v>
      </c>
      <c r="AI73" s="33">
        <f>AI75-95</f>
        <v>44252</v>
      </c>
      <c r="AJ73" s="33">
        <f>AJ75-104</f>
        <v>44273</v>
      </c>
      <c r="AK73" s="33">
        <f>AK75-128</f>
        <v>44645</v>
      </c>
      <c r="AL73" s="33">
        <f>AL75-93</f>
        <v>44680</v>
      </c>
      <c r="AM73" s="33">
        <f>AM75-103</f>
        <v>44701</v>
      </c>
      <c r="AN73" s="33">
        <f>AN75-105</f>
        <v>44729</v>
      </c>
      <c r="AO73" s="33">
        <f t="shared" ref="AM73:AR73" si="132">AO75-100</f>
        <v>-100</v>
      </c>
      <c r="AP73" s="33">
        <f t="shared" si="132"/>
        <v>44765</v>
      </c>
      <c r="AQ73" s="33">
        <f t="shared" si="132"/>
        <v>-100</v>
      </c>
      <c r="AR73" s="33">
        <f t="shared" si="132"/>
        <v>-100</v>
      </c>
    </row>
    <row r="74" spans="1:44" s="30" customFormat="1" ht="14" customHeight="1" x14ac:dyDescent="0.3">
      <c r="A74" s="1758" t="s">
        <v>69</v>
      </c>
      <c r="B74" s="1758"/>
      <c r="C74" s="6">
        <f>C77-42</f>
        <v>43737</v>
      </c>
      <c r="D74" s="6">
        <f>D77-42</f>
        <v>43767</v>
      </c>
      <c r="E74" s="6">
        <f>E77-42</f>
        <v>43798</v>
      </c>
      <c r="F74" s="6">
        <f>F77-42</f>
        <v>43829</v>
      </c>
      <c r="G74" s="1794">
        <f>G77-49</f>
        <v>43851</v>
      </c>
      <c r="H74" s="6">
        <f t="shared" ref="H74:S74" si="133">H77-42</f>
        <v>43889</v>
      </c>
      <c r="I74" s="6">
        <f t="shared" si="133"/>
        <v>43919</v>
      </c>
      <c r="J74" s="6">
        <f t="shared" si="133"/>
        <v>43950</v>
      </c>
      <c r="K74" s="6">
        <f t="shared" si="133"/>
        <v>43980</v>
      </c>
      <c r="L74" s="6">
        <f t="shared" si="133"/>
        <v>44011</v>
      </c>
      <c r="M74" s="6">
        <f t="shared" si="133"/>
        <v>44042</v>
      </c>
      <c r="N74" s="6">
        <f t="shared" si="133"/>
        <v>44072</v>
      </c>
      <c r="O74" s="6">
        <f t="shared" si="133"/>
        <v>44103</v>
      </c>
      <c r="P74" s="6">
        <f t="shared" si="133"/>
        <v>44133</v>
      </c>
      <c r="Q74" s="6">
        <f t="shared" si="133"/>
        <v>44164</v>
      </c>
      <c r="R74" s="6">
        <f t="shared" si="133"/>
        <v>44195</v>
      </c>
      <c r="S74" s="6">
        <f t="shared" si="133"/>
        <v>44223</v>
      </c>
      <c r="T74" s="1794">
        <f>T77-63</f>
        <v>44233</v>
      </c>
      <c r="U74" s="6">
        <f t="shared" ref="U74:AF74" si="134">U77-42</f>
        <v>44284</v>
      </c>
      <c r="V74" s="6">
        <f t="shared" si="134"/>
        <v>44315</v>
      </c>
      <c r="W74" s="6">
        <f t="shared" si="134"/>
        <v>44345</v>
      </c>
      <c r="X74" s="6">
        <f t="shared" si="134"/>
        <v>44376</v>
      </c>
      <c r="Y74" s="6">
        <f t="shared" si="134"/>
        <v>44407</v>
      </c>
      <c r="Z74" s="6">
        <f t="shared" si="134"/>
        <v>44437</v>
      </c>
      <c r="AA74" s="6">
        <f t="shared" si="134"/>
        <v>44468</v>
      </c>
      <c r="AB74" s="6">
        <f t="shared" si="134"/>
        <v>44498</v>
      </c>
      <c r="AC74" s="6">
        <f t="shared" si="134"/>
        <v>44164</v>
      </c>
      <c r="AD74" s="6">
        <f t="shared" si="134"/>
        <v>44560</v>
      </c>
      <c r="AE74" s="6">
        <f t="shared" si="134"/>
        <v>44588</v>
      </c>
      <c r="AF74" s="6">
        <f t="shared" si="134"/>
        <v>44619</v>
      </c>
      <c r="AG74" s="6">
        <f>AG77-42</f>
        <v>44619</v>
      </c>
      <c r="AH74" s="6">
        <f t="shared" ref="AH74:AR74" si="135">AH77-42</f>
        <v>44649</v>
      </c>
      <c r="AI74" s="6">
        <f t="shared" si="135"/>
        <v>44680</v>
      </c>
      <c r="AJ74" s="6">
        <f t="shared" si="135"/>
        <v>44710</v>
      </c>
      <c r="AK74" s="6">
        <f t="shared" ref="AK74:AN74" si="136">AK77-42</f>
        <v>44741</v>
      </c>
      <c r="AL74" s="6">
        <f t="shared" si="136"/>
        <v>44741</v>
      </c>
      <c r="AM74" s="6">
        <f t="shared" si="136"/>
        <v>44772</v>
      </c>
      <c r="AN74" s="6">
        <f t="shared" si="136"/>
        <v>44802</v>
      </c>
      <c r="AO74" s="1747">
        <f t="shared" si="135"/>
        <v>44833</v>
      </c>
      <c r="AP74" s="6">
        <f t="shared" si="135"/>
        <v>44833</v>
      </c>
      <c r="AQ74" s="6">
        <f t="shared" si="135"/>
        <v>44863</v>
      </c>
      <c r="AR74" s="7">
        <f t="shared" si="135"/>
        <v>44894</v>
      </c>
    </row>
    <row r="75" spans="1:44" s="30" customFormat="1" ht="15" customHeight="1" x14ac:dyDescent="0.3">
      <c r="A75" s="1795" t="s">
        <v>513</v>
      </c>
      <c r="B75" s="1758"/>
      <c r="C75" s="6"/>
      <c r="D75" s="6"/>
      <c r="E75" s="6"/>
      <c r="F75" s="6"/>
      <c r="G75" s="179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794"/>
      <c r="U75" s="6"/>
      <c r="V75" s="6"/>
      <c r="W75" s="6"/>
      <c r="X75" s="6"/>
      <c r="Y75" s="6"/>
      <c r="Z75" s="6"/>
      <c r="AA75" s="6"/>
      <c r="AB75" s="6"/>
      <c r="AC75" s="6"/>
      <c r="AD75" s="37">
        <f>AD79-15</f>
        <v>44592</v>
      </c>
      <c r="AE75" s="37">
        <f t="shared" ref="AE75:AF75" si="137">AE79-15</f>
        <v>44255</v>
      </c>
      <c r="AF75" s="37">
        <f t="shared" si="137"/>
        <v>44286</v>
      </c>
      <c r="AG75" s="6"/>
      <c r="AH75" s="6">
        <f>AH79-15</f>
        <v>44316</v>
      </c>
      <c r="AI75" s="6">
        <f t="shared" ref="AI75:AJ75" si="138">AI79-15</f>
        <v>44347</v>
      </c>
      <c r="AJ75" s="6">
        <f t="shared" si="138"/>
        <v>44377</v>
      </c>
      <c r="AK75" s="6">
        <f>AK79-15</f>
        <v>44773</v>
      </c>
      <c r="AL75" s="37">
        <f>AL79-15</f>
        <v>44773</v>
      </c>
      <c r="AM75" s="6">
        <f>AM79-15</f>
        <v>44804</v>
      </c>
      <c r="AN75" s="6">
        <f>AN79-15</f>
        <v>44834</v>
      </c>
      <c r="AO75" s="1747"/>
      <c r="AP75" s="6">
        <f>AP79-15</f>
        <v>44865</v>
      </c>
      <c r="AQ75" s="6"/>
      <c r="AR75" s="7"/>
    </row>
    <row r="76" spans="1:44" s="1840" customFormat="1" ht="15" customHeight="1" x14ac:dyDescent="0.3">
      <c r="A76" s="1830" t="s">
        <v>511</v>
      </c>
      <c r="B76" s="1830"/>
      <c r="C76" s="1831">
        <v>43770</v>
      </c>
      <c r="D76" s="1831">
        <v>43800</v>
      </c>
      <c r="E76" s="1831">
        <v>43831</v>
      </c>
      <c r="F76" s="1832">
        <v>43831</v>
      </c>
      <c r="G76" s="1832">
        <v>43845</v>
      </c>
      <c r="H76" s="1832">
        <v>43891</v>
      </c>
      <c r="I76" s="1833">
        <v>43922</v>
      </c>
      <c r="J76" s="1833">
        <v>43952</v>
      </c>
      <c r="K76" s="1833">
        <v>43983</v>
      </c>
      <c r="L76" s="1834">
        <v>44013</v>
      </c>
      <c r="M76" s="1834">
        <v>44044</v>
      </c>
      <c r="N76" s="1834">
        <v>44075</v>
      </c>
      <c r="O76" s="1831">
        <v>44136</v>
      </c>
      <c r="P76" s="1831">
        <v>44166</v>
      </c>
      <c r="Q76" s="1831">
        <v>44197</v>
      </c>
      <c r="R76" s="1832">
        <v>44197</v>
      </c>
      <c r="S76" s="1832">
        <v>44223</v>
      </c>
      <c r="T76" s="1832">
        <v>44256</v>
      </c>
      <c r="U76" s="1833">
        <v>44287</v>
      </c>
      <c r="V76" s="1833">
        <v>44317</v>
      </c>
      <c r="W76" s="1833">
        <v>44348</v>
      </c>
      <c r="X76" s="1834">
        <v>44378</v>
      </c>
      <c r="Y76" s="1834">
        <v>44409</v>
      </c>
      <c r="Z76" s="1834">
        <v>44440</v>
      </c>
      <c r="AA76" s="1831">
        <v>44136</v>
      </c>
      <c r="AB76" s="1831">
        <v>44166</v>
      </c>
      <c r="AC76" s="1831">
        <v>44197</v>
      </c>
      <c r="AD76" s="1832">
        <v>44562</v>
      </c>
      <c r="AE76" s="1832">
        <v>44588</v>
      </c>
      <c r="AF76" s="1832">
        <v>44621</v>
      </c>
      <c r="AG76" s="1832">
        <v>44621</v>
      </c>
      <c r="AH76" s="1835">
        <v>44652</v>
      </c>
      <c r="AI76" s="1835">
        <v>44682</v>
      </c>
      <c r="AJ76" s="1835">
        <v>44713</v>
      </c>
      <c r="AK76" s="1836">
        <v>44743</v>
      </c>
      <c r="AL76" s="1834">
        <v>44743</v>
      </c>
      <c r="AM76" s="1834">
        <v>44774</v>
      </c>
      <c r="AN76" s="1834">
        <v>44805</v>
      </c>
      <c r="AO76" s="1837">
        <f>AP76</f>
        <v>44866</v>
      </c>
      <c r="AP76" s="1838">
        <v>44866</v>
      </c>
      <c r="AQ76" s="1831">
        <v>44896</v>
      </c>
      <c r="AR76" s="1839">
        <v>44562</v>
      </c>
    </row>
    <row r="77" spans="1:44" s="14" customFormat="1" ht="15" customHeight="1" x14ac:dyDescent="0.3">
      <c r="A77" s="1796" t="s">
        <v>56</v>
      </c>
      <c r="B77" s="1796"/>
      <c r="C77" s="58">
        <v>43779</v>
      </c>
      <c r="D77" s="58">
        <v>43809</v>
      </c>
      <c r="E77" s="58">
        <v>43840</v>
      </c>
      <c r="F77" s="1797">
        <v>43871</v>
      </c>
      <c r="G77" s="57">
        <v>43900</v>
      </c>
      <c r="H77" s="57">
        <v>43931</v>
      </c>
      <c r="I77" s="29">
        <v>43961</v>
      </c>
      <c r="J77" s="29">
        <v>43992</v>
      </c>
      <c r="K77" s="29">
        <v>44022</v>
      </c>
      <c r="L77" s="1798">
        <v>44053</v>
      </c>
      <c r="M77" s="1799">
        <v>44084</v>
      </c>
      <c r="N77" s="1799">
        <v>44114</v>
      </c>
      <c r="O77" s="58">
        <v>44145</v>
      </c>
      <c r="P77" s="58">
        <v>44175</v>
      </c>
      <c r="Q77" s="58">
        <v>44206</v>
      </c>
      <c r="R77" s="1797">
        <v>44237</v>
      </c>
      <c r="S77" s="57">
        <v>44265</v>
      </c>
      <c r="T77" s="57">
        <v>44296</v>
      </c>
      <c r="U77" s="29">
        <v>44326</v>
      </c>
      <c r="V77" s="29">
        <v>44357</v>
      </c>
      <c r="W77" s="29">
        <v>44387</v>
      </c>
      <c r="X77" s="1798">
        <v>44418</v>
      </c>
      <c r="Y77" s="1799">
        <v>44449</v>
      </c>
      <c r="Z77" s="1799">
        <v>44479</v>
      </c>
      <c r="AA77" s="58">
        <v>44510</v>
      </c>
      <c r="AB77" s="58">
        <v>44540</v>
      </c>
      <c r="AC77" s="58">
        <v>44206</v>
      </c>
      <c r="AD77" s="1797">
        <v>44602</v>
      </c>
      <c r="AE77" s="57">
        <v>44630</v>
      </c>
      <c r="AF77" s="57">
        <v>44661</v>
      </c>
      <c r="AG77" s="57">
        <v>44661</v>
      </c>
      <c r="AH77" s="1816">
        <v>44691</v>
      </c>
      <c r="AI77" s="1816">
        <v>44722</v>
      </c>
      <c r="AJ77" s="1816">
        <v>44752</v>
      </c>
      <c r="AK77" s="1814">
        <v>44783</v>
      </c>
      <c r="AL77" s="1798">
        <v>44783</v>
      </c>
      <c r="AM77" s="1799">
        <v>44814</v>
      </c>
      <c r="AN77" s="1799">
        <v>44844</v>
      </c>
      <c r="AO77" s="1748">
        <f>AP77</f>
        <v>44875</v>
      </c>
      <c r="AP77" s="91">
        <v>44875</v>
      </c>
      <c r="AQ77" s="58">
        <v>44905</v>
      </c>
      <c r="AR77" s="59">
        <v>44936</v>
      </c>
    </row>
    <row r="78" spans="1:44" s="1829" customFormat="1" ht="15" hidden="1" customHeight="1" x14ac:dyDescent="0.3">
      <c r="A78" s="1819" t="s">
        <v>512</v>
      </c>
      <c r="B78" s="1819"/>
      <c r="C78" s="1820">
        <v>43753</v>
      </c>
      <c r="D78" s="1820">
        <v>43784</v>
      </c>
      <c r="E78" s="1820">
        <v>43814</v>
      </c>
      <c r="F78" s="1821">
        <v>43845</v>
      </c>
      <c r="G78" s="1821">
        <v>43876</v>
      </c>
      <c r="H78" s="1821">
        <v>43905</v>
      </c>
      <c r="I78" s="1822">
        <v>43936</v>
      </c>
      <c r="J78" s="1822">
        <v>43966</v>
      </c>
      <c r="K78" s="1822">
        <v>43997</v>
      </c>
      <c r="L78" s="1823">
        <v>44027</v>
      </c>
      <c r="M78" s="1823">
        <v>44058</v>
      </c>
      <c r="N78" s="1823">
        <v>44089</v>
      </c>
      <c r="O78" s="1820">
        <v>44119</v>
      </c>
      <c r="P78" s="1820">
        <v>44150</v>
      </c>
      <c r="Q78" s="1820">
        <v>44180</v>
      </c>
      <c r="R78" s="1821">
        <v>44211</v>
      </c>
      <c r="S78" s="1821">
        <v>44242</v>
      </c>
      <c r="T78" s="1821">
        <v>44270</v>
      </c>
      <c r="U78" s="1822">
        <v>44301</v>
      </c>
      <c r="V78" s="1822">
        <v>44331</v>
      </c>
      <c r="W78" s="1822">
        <v>44362</v>
      </c>
      <c r="X78" s="1823">
        <v>44392</v>
      </c>
      <c r="Y78" s="1823">
        <v>44423</v>
      </c>
      <c r="Z78" s="1823">
        <v>44454</v>
      </c>
      <c r="AA78" s="1820">
        <v>44484</v>
      </c>
      <c r="AB78" s="1820">
        <v>44515</v>
      </c>
      <c r="AC78" s="1820">
        <v>44545</v>
      </c>
      <c r="AD78" s="1821">
        <v>44211</v>
      </c>
      <c r="AE78" s="1821">
        <v>44607</v>
      </c>
      <c r="AF78" s="1821">
        <v>44635</v>
      </c>
      <c r="AG78" s="1821">
        <v>44635</v>
      </c>
      <c r="AH78" s="1824"/>
      <c r="AI78" s="1824"/>
      <c r="AJ78" s="1824"/>
      <c r="AK78" s="1825"/>
      <c r="AL78" s="1823"/>
      <c r="AM78" s="1823"/>
      <c r="AN78" s="1823"/>
      <c r="AO78" s="1826">
        <v>44849</v>
      </c>
      <c r="AP78" s="1827">
        <v>44849</v>
      </c>
      <c r="AQ78" s="1820">
        <v>44880</v>
      </c>
      <c r="AR78" s="1828">
        <v>44910</v>
      </c>
    </row>
    <row r="79" spans="1:44" s="14" customFormat="1" ht="15" customHeight="1" x14ac:dyDescent="0.3">
      <c r="A79" s="1796" t="s">
        <v>57</v>
      </c>
      <c r="B79" s="1796"/>
      <c r="C79" s="58"/>
      <c r="D79" s="58"/>
      <c r="E79" s="58"/>
      <c r="F79" s="57"/>
      <c r="G79" s="57"/>
      <c r="H79" s="57"/>
      <c r="I79" s="29"/>
      <c r="J79" s="29"/>
      <c r="K79" s="29"/>
      <c r="L79" s="1799"/>
      <c r="M79" s="1799"/>
      <c r="N79" s="1799"/>
      <c r="O79" s="58"/>
      <c r="P79" s="58"/>
      <c r="Q79" s="58"/>
      <c r="R79" s="57"/>
      <c r="S79" s="57"/>
      <c r="T79" s="57"/>
      <c r="U79" s="29"/>
      <c r="V79" s="29"/>
      <c r="W79" s="29"/>
      <c r="X79" s="1799"/>
      <c r="Y79" s="1799"/>
      <c r="Z79" s="1799"/>
      <c r="AA79" s="58"/>
      <c r="AB79" s="58"/>
      <c r="AC79" s="58"/>
      <c r="AD79" s="57">
        <v>44607</v>
      </c>
      <c r="AE79" s="57">
        <v>44270</v>
      </c>
      <c r="AF79" s="57">
        <v>44301</v>
      </c>
      <c r="AG79" s="57"/>
      <c r="AH79" s="1816">
        <v>44331</v>
      </c>
      <c r="AI79" s="1816">
        <v>44362</v>
      </c>
      <c r="AJ79" s="1816">
        <v>44392</v>
      </c>
      <c r="AK79" s="1812">
        <v>44788</v>
      </c>
      <c r="AL79" s="1799">
        <v>44788</v>
      </c>
      <c r="AM79" s="1799">
        <v>44819</v>
      </c>
      <c r="AN79" s="1799">
        <v>44849</v>
      </c>
      <c r="AO79" s="1749">
        <v>44880</v>
      </c>
      <c r="AP79" s="91">
        <v>44880</v>
      </c>
      <c r="AQ79" s="58">
        <v>44910</v>
      </c>
      <c r="AR79" s="59">
        <v>44941</v>
      </c>
    </row>
    <row r="80" spans="1:44" s="1923" customFormat="1" ht="85" x14ac:dyDescent="0.35">
      <c r="A80" s="1896" t="s">
        <v>519</v>
      </c>
      <c r="B80" s="1800"/>
      <c r="C80" s="26" t="s">
        <v>30</v>
      </c>
      <c r="D80" s="26"/>
      <c r="E80" s="1801" t="s">
        <v>79</v>
      </c>
      <c r="F80" s="8"/>
      <c r="G80" s="8"/>
      <c r="H80" s="8"/>
      <c r="I80" s="26" t="s">
        <v>30</v>
      </c>
      <c r="J80" s="26"/>
      <c r="K80" s="1801" t="s">
        <v>80</v>
      </c>
      <c r="L80" s="8"/>
      <c r="M80" s="8"/>
      <c r="N80" s="8"/>
      <c r="O80" s="26" t="s">
        <v>30</v>
      </c>
      <c r="P80" s="26"/>
      <c r="Q80" s="1801" t="s">
        <v>81</v>
      </c>
      <c r="R80" s="8"/>
      <c r="S80" s="8"/>
      <c r="T80" s="8"/>
      <c r="U80" s="26" t="s">
        <v>30</v>
      </c>
      <c r="V80" s="26"/>
      <c r="W80" s="1801" t="s">
        <v>448</v>
      </c>
      <c r="X80" s="8"/>
      <c r="Y80" s="8"/>
      <c r="Z80" s="8"/>
      <c r="AA80" s="26" t="s">
        <v>30</v>
      </c>
      <c r="AB80" s="26"/>
      <c r="AC80" s="1801" t="s">
        <v>449</v>
      </c>
      <c r="AD80" s="1801" t="s">
        <v>523</v>
      </c>
      <c r="AE80" s="1894" t="s">
        <v>521</v>
      </c>
      <c r="AF80" s="1895"/>
      <c r="AG80" s="8"/>
      <c r="AH80" s="1801" t="s">
        <v>522</v>
      </c>
      <c r="AI80" s="1894" t="s">
        <v>520</v>
      </c>
      <c r="AJ80" s="1895"/>
      <c r="AK80" s="1924" t="s">
        <v>535</v>
      </c>
      <c r="AL80" s="8"/>
      <c r="AM80" s="8"/>
      <c r="AN80" s="8"/>
      <c r="AO80" s="1922"/>
      <c r="AP80" s="92" t="s">
        <v>30</v>
      </c>
      <c r="AQ80" s="26"/>
      <c r="AR80" s="40"/>
    </row>
    <row r="81" spans="1:44" s="24" customFormat="1" ht="75" thickBot="1" x14ac:dyDescent="0.4">
      <c r="A81" s="1802" t="s">
        <v>1</v>
      </c>
      <c r="B81" s="1803"/>
      <c r="C81" s="1804" t="s">
        <v>71</v>
      </c>
      <c r="D81" s="1804" t="s">
        <v>73</v>
      </c>
      <c r="E81" s="1805"/>
      <c r="F81" s="1806"/>
      <c r="G81" s="1806"/>
      <c r="H81" s="1806"/>
      <c r="I81" s="1804" t="s">
        <v>72</v>
      </c>
      <c r="J81" s="1804" t="s">
        <v>74</v>
      </c>
      <c r="K81" s="1805"/>
      <c r="L81" s="1806"/>
      <c r="M81" s="1806"/>
      <c r="N81" s="1806"/>
      <c r="O81" s="1804" t="s">
        <v>71</v>
      </c>
      <c r="P81" s="1804" t="s">
        <v>73</v>
      </c>
      <c r="Q81" s="1805"/>
      <c r="R81" s="1806"/>
      <c r="S81" s="1806"/>
      <c r="T81" s="1806"/>
      <c r="U81" s="1804" t="s">
        <v>72</v>
      </c>
      <c r="V81" s="1804" t="s">
        <v>74</v>
      </c>
      <c r="W81" s="1805"/>
      <c r="X81" s="1806"/>
      <c r="Y81" s="1806"/>
      <c r="Z81" s="1806"/>
      <c r="AA81" s="1804" t="s">
        <v>71</v>
      </c>
      <c r="AB81" s="1804" t="s">
        <v>73</v>
      </c>
      <c r="AC81" s="1805"/>
      <c r="AD81" s="1806"/>
      <c r="AE81" s="1806"/>
      <c r="AF81" s="1806"/>
      <c r="AG81" s="1806"/>
      <c r="AH81" s="1804"/>
      <c r="AI81" s="1804"/>
      <c r="AJ81" s="1805"/>
      <c r="AK81" s="1805"/>
      <c r="AL81" s="1806"/>
      <c r="AM81" s="1806"/>
      <c r="AN81" s="1806"/>
      <c r="AO81" s="1716"/>
      <c r="AP81" s="93" t="s">
        <v>71</v>
      </c>
      <c r="AQ81" s="27" t="s">
        <v>73</v>
      </c>
      <c r="AR81" s="41"/>
    </row>
    <row r="82" spans="1:44" s="13" customFormat="1" x14ac:dyDescent="0.35">
      <c r="A82" s="12"/>
      <c r="B82" s="12"/>
      <c r="C82" s="4"/>
      <c r="D82" s="4"/>
      <c r="E82" s="4"/>
      <c r="O82" s="4"/>
      <c r="P82" s="4"/>
      <c r="Q82" s="4"/>
    </row>
    <row r="84" spans="1:44" x14ac:dyDescent="0.35">
      <c r="A84" s="11" t="s">
        <v>46</v>
      </c>
      <c r="B84" s="11"/>
    </row>
    <row r="85" spans="1:44" s="13" customFormat="1" x14ac:dyDescent="0.35">
      <c r="A85" s="12"/>
      <c r="B85" s="12"/>
    </row>
    <row r="86" spans="1:44" x14ac:dyDescent="0.35">
      <c r="A86" s="12" t="s">
        <v>61</v>
      </c>
      <c r="B86" s="12"/>
      <c r="C86" s="35">
        <f>C73-C14</f>
        <v>315</v>
      </c>
      <c r="D86" s="35">
        <f>D73-D26</f>
        <v>212</v>
      </c>
      <c r="E86" s="35">
        <f>E73-E26</f>
        <v>247</v>
      </c>
      <c r="F86" s="35">
        <f>F73-F14</f>
        <v>43728</v>
      </c>
      <c r="G86" s="35">
        <f>G73-G26</f>
        <v>163</v>
      </c>
      <c r="H86" s="35">
        <f>H73-H26</f>
        <v>205</v>
      </c>
      <c r="I86" s="35">
        <f>I73-I14</f>
        <v>280</v>
      </c>
      <c r="J86" s="35">
        <f>J73-J26</f>
        <v>184</v>
      </c>
      <c r="K86" s="35">
        <f>K73-K26</f>
        <v>212</v>
      </c>
      <c r="L86" s="35">
        <f>L73-L14</f>
        <v>43910</v>
      </c>
      <c r="M86" s="35">
        <f>M73-M26</f>
        <v>177</v>
      </c>
      <c r="N86" s="35">
        <f>N73-N26</f>
        <v>212</v>
      </c>
      <c r="O86" s="35">
        <f>O73-O14</f>
        <v>303</v>
      </c>
      <c r="P86" s="35">
        <f>P73-P26</f>
        <v>212</v>
      </c>
      <c r="Q86" s="35">
        <f>Q73-Q26</f>
        <v>240</v>
      </c>
      <c r="R86" s="35">
        <f>R73-R14</f>
        <v>44092</v>
      </c>
      <c r="S86" s="35">
        <f>S73-S26</f>
        <v>177</v>
      </c>
      <c r="T86" s="35">
        <f>T73-T26</f>
        <v>177</v>
      </c>
      <c r="X86" s="35">
        <f>X73-X14</f>
        <v>44274</v>
      </c>
      <c r="Y86" s="35">
        <f>Y73-Y26</f>
        <v>184</v>
      </c>
      <c r="Z86" s="35">
        <f>Z73-Z26</f>
        <v>219</v>
      </c>
      <c r="AD86" s="35">
        <f>AD73-AD14</f>
        <v>44498</v>
      </c>
      <c r="AE86" s="35">
        <f>AE73-AE26</f>
        <v>-140</v>
      </c>
      <c r="AF86" s="35">
        <f>AF73-AF26</f>
        <v>-109</v>
      </c>
      <c r="AG86" s="35">
        <f t="shared" ref="AG86:AK86" si="139">AG73-AG26</f>
        <v>44484</v>
      </c>
      <c r="AH86" s="35">
        <f t="shared" si="139"/>
        <v>205</v>
      </c>
      <c r="AI86" s="35">
        <f t="shared" si="139"/>
        <v>247</v>
      </c>
      <c r="AJ86" s="35">
        <f t="shared" si="139"/>
        <v>268</v>
      </c>
      <c r="AK86" s="35">
        <f t="shared" si="139"/>
        <v>240</v>
      </c>
      <c r="AL86" s="35">
        <f>AL73-AL14</f>
        <v>44680</v>
      </c>
      <c r="AM86" s="35">
        <f>AM73-AM26</f>
        <v>232</v>
      </c>
      <c r="AN86" s="35">
        <f>AN73-AN26</f>
        <v>227</v>
      </c>
    </row>
    <row r="87" spans="1:44" x14ac:dyDescent="0.35">
      <c r="A87" s="11" t="s">
        <v>62</v>
      </c>
      <c r="B87" s="11"/>
      <c r="C87" s="61">
        <f t="shared" ref="C87:T87" si="140">C86/7</f>
        <v>45</v>
      </c>
      <c r="D87" s="61">
        <f t="shared" si="140"/>
        <v>30.285714285714285</v>
      </c>
      <c r="E87" s="61">
        <f t="shared" si="140"/>
        <v>35.285714285714285</v>
      </c>
      <c r="F87" s="61">
        <f t="shared" si="140"/>
        <v>6246.8571428571431</v>
      </c>
      <c r="G87" s="61">
        <f t="shared" si="140"/>
        <v>23.285714285714285</v>
      </c>
      <c r="H87" s="61">
        <f t="shared" si="140"/>
        <v>29.285714285714285</v>
      </c>
      <c r="I87" s="61">
        <f t="shared" si="140"/>
        <v>40</v>
      </c>
      <c r="J87" s="61">
        <f t="shared" si="140"/>
        <v>26.285714285714285</v>
      </c>
      <c r="K87" s="61">
        <f t="shared" si="140"/>
        <v>30.285714285714285</v>
      </c>
      <c r="L87" s="61">
        <f t="shared" si="140"/>
        <v>6272.8571428571431</v>
      </c>
      <c r="M87" s="61">
        <f t="shared" si="140"/>
        <v>25.285714285714285</v>
      </c>
      <c r="N87" s="61">
        <f t="shared" si="140"/>
        <v>30.285714285714285</v>
      </c>
      <c r="O87" s="61">
        <f t="shared" si="140"/>
        <v>43.285714285714285</v>
      </c>
      <c r="P87" s="61">
        <f t="shared" si="140"/>
        <v>30.285714285714285</v>
      </c>
      <c r="Q87" s="61">
        <f t="shared" si="140"/>
        <v>34.285714285714285</v>
      </c>
      <c r="R87" s="61">
        <f t="shared" si="140"/>
        <v>6298.8571428571431</v>
      </c>
      <c r="S87" s="61">
        <f t="shared" si="140"/>
        <v>25.285714285714285</v>
      </c>
      <c r="T87" s="61">
        <f t="shared" si="140"/>
        <v>25.285714285714285</v>
      </c>
      <c r="X87" s="61">
        <f>X86/7</f>
        <v>6324.8571428571431</v>
      </c>
      <c r="Y87" s="61">
        <f>Y86/7</f>
        <v>26.285714285714285</v>
      </c>
      <c r="Z87" s="61">
        <f>Z86/7</f>
        <v>31.285714285714285</v>
      </c>
      <c r="AD87" s="61">
        <f>AD86/7</f>
        <v>6356.8571428571431</v>
      </c>
      <c r="AE87" s="61">
        <f>AE86/7</f>
        <v>-20</v>
      </c>
      <c r="AF87" s="61">
        <f>AF86/7</f>
        <v>-15.571428571428571</v>
      </c>
      <c r="AG87" s="61">
        <f t="shared" ref="AG87:AK87" si="141">AG86/7</f>
        <v>6354.8571428571431</v>
      </c>
      <c r="AH87" s="61">
        <f t="shared" si="141"/>
        <v>29.285714285714285</v>
      </c>
      <c r="AI87" s="61">
        <f t="shared" si="141"/>
        <v>35.285714285714285</v>
      </c>
      <c r="AJ87" s="61">
        <f t="shared" si="141"/>
        <v>38.285714285714285</v>
      </c>
      <c r="AK87" s="61">
        <f t="shared" si="141"/>
        <v>34.285714285714285</v>
      </c>
      <c r="AL87" s="61">
        <f>AL86/7</f>
        <v>6382.8571428571431</v>
      </c>
      <c r="AM87" s="61">
        <f>AM86/7</f>
        <v>33.142857142857146</v>
      </c>
      <c r="AN87" s="61">
        <f>AN86/7</f>
        <v>32.428571428571431</v>
      </c>
    </row>
    <row r="88" spans="1:44" x14ac:dyDescent="0.35">
      <c r="A88" s="12" t="s">
        <v>36</v>
      </c>
      <c r="B88" s="12"/>
      <c r="C88" s="35">
        <f>C77-C31</f>
        <v>277</v>
      </c>
      <c r="D88" s="35">
        <f>D77-D31</f>
        <v>307</v>
      </c>
      <c r="E88" s="35">
        <f>E77-E31</f>
        <v>338</v>
      </c>
      <c r="F88" s="35">
        <f>F77-F31</f>
        <v>271</v>
      </c>
      <c r="G88" s="35">
        <f t="shared" ref="G88:N88" si="142">G77-G31</f>
        <v>300</v>
      </c>
      <c r="H88" s="35">
        <f t="shared" si="142"/>
        <v>331</v>
      </c>
      <c r="I88" s="35">
        <f t="shared" si="142"/>
        <v>277</v>
      </c>
      <c r="J88" s="35">
        <f t="shared" si="142"/>
        <v>308</v>
      </c>
      <c r="K88" s="35">
        <f t="shared" si="142"/>
        <v>338</v>
      </c>
      <c r="L88" s="35">
        <f t="shared" si="142"/>
        <v>271</v>
      </c>
      <c r="M88" s="35">
        <f t="shared" si="142"/>
        <v>302</v>
      </c>
      <c r="N88" s="35">
        <f t="shared" si="142"/>
        <v>332</v>
      </c>
      <c r="O88" s="35">
        <f t="shared" ref="O88:T88" si="143">O77-O31</f>
        <v>272</v>
      </c>
      <c r="P88" s="35">
        <f t="shared" si="143"/>
        <v>302</v>
      </c>
      <c r="Q88" s="35">
        <f t="shared" si="143"/>
        <v>333</v>
      </c>
      <c r="R88" s="35">
        <f t="shared" si="143"/>
        <v>273</v>
      </c>
      <c r="S88" s="35">
        <f t="shared" si="143"/>
        <v>301</v>
      </c>
      <c r="T88" s="35">
        <f t="shared" si="143"/>
        <v>332</v>
      </c>
      <c r="X88" s="35">
        <f>X77-X31</f>
        <v>279</v>
      </c>
      <c r="Y88" s="35">
        <f>Y77-Y31</f>
        <v>310</v>
      </c>
      <c r="Z88" s="35">
        <f>Z77-Z31</f>
        <v>340</v>
      </c>
      <c r="AD88" s="35">
        <f>AD77-AD31</f>
        <v>282</v>
      </c>
      <c r="AE88" s="35">
        <f>AE77-AE31</f>
        <v>309</v>
      </c>
      <c r="AF88" s="35">
        <f>AF77-AF31</f>
        <v>340</v>
      </c>
      <c r="AG88" s="35">
        <f t="shared" ref="AG88:AK88" si="144">AG77-AG31</f>
        <v>326</v>
      </c>
      <c r="AH88" s="35">
        <f t="shared" si="144"/>
        <v>658</v>
      </c>
      <c r="AI88" s="35">
        <f t="shared" si="144"/>
        <v>696</v>
      </c>
      <c r="AJ88" s="35">
        <f t="shared" si="144"/>
        <v>300</v>
      </c>
      <c r="AK88" s="35">
        <f t="shared" si="144"/>
        <v>357</v>
      </c>
      <c r="AL88" s="35">
        <f>AL77-AL31</f>
        <v>294</v>
      </c>
      <c r="AM88" s="35">
        <f>AM77-AM31</f>
        <v>324</v>
      </c>
      <c r="AN88" s="35">
        <f>AN77-AN31</f>
        <v>321</v>
      </c>
    </row>
    <row r="89" spans="1:44" x14ac:dyDescent="0.35">
      <c r="A89" s="11" t="s">
        <v>37</v>
      </c>
      <c r="B89" s="11"/>
      <c r="C89" s="61">
        <f t="shared" ref="C89:T89" si="145">C88/7</f>
        <v>39.571428571428569</v>
      </c>
      <c r="D89" s="61">
        <f t="shared" si="145"/>
        <v>43.857142857142854</v>
      </c>
      <c r="E89" s="61">
        <f t="shared" si="145"/>
        <v>48.285714285714285</v>
      </c>
      <c r="F89" s="61">
        <f t="shared" si="145"/>
        <v>38.714285714285715</v>
      </c>
      <c r="G89" s="61">
        <f t="shared" si="145"/>
        <v>42.857142857142854</v>
      </c>
      <c r="H89" s="61">
        <f t="shared" si="145"/>
        <v>47.285714285714285</v>
      </c>
      <c r="I89" s="61">
        <f t="shared" si="145"/>
        <v>39.571428571428569</v>
      </c>
      <c r="J89" s="61">
        <f t="shared" si="145"/>
        <v>44</v>
      </c>
      <c r="K89" s="61">
        <f t="shared" si="145"/>
        <v>48.285714285714285</v>
      </c>
      <c r="L89" s="61">
        <f t="shared" si="145"/>
        <v>38.714285714285715</v>
      </c>
      <c r="M89" s="61">
        <f t="shared" si="145"/>
        <v>43.142857142857146</v>
      </c>
      <c r="N89" s="61">
        <f t="shared" si="145"/>
        <v>47.428571428571431</v>
      </c>
      <c r="O89" s="61">
        <f t="shared" si="145"/>
        <v>38.857142857142854</v>
      </c>
      <c r="P89" s="61">
        <f t="shared" si="145"/>
        <v>43.142857142857146</v>
      </c>
      <c r="Q89" s="61">
        <f t="shared" si="145"/>
        <v>47.571428571428569</v>
      </c>
      <c r="R89" s="61">
        <f t="shared" si="145"/>
        <v>39</v>
      </c>
      <c r="S89" s="61">
        <f t="shared" si="145"/>
        <v>43</v>
      </c>
      <c r="T89" s="61">
        <f t="shared" si="145"/>
        <v>47.428571428571431</v>
      </c>
      <c r="X89" s="61">
        <f>X88/7</f>
        <v>39.857142857142854</v>
      </c>
      <c r="Y89" s="61">
        <f>Y88/7</f>
        <v>44.285714285714285</v>
      </c>
      <c r="Z89" s="61">
        <f>Z88/7</f>
        <v>48.571428571428569</v>
      </c>
      <c r="AD89" s="61">
        <f>AD88/7</f>
        <v>40.285714285714285</v>
      </c>
      <c r="AE89" s="61">
        <f>AE88/7</f>
        <v>44.142857142857146</v>
      </c>
      <c r="AF89" s="61">
        <f>AF88/7</f>
        <v>48.571428571428569</v>
      </c>
      <c r="AG89" s="61">
        <f t="shared" ref="AG89:AK89" si="146">AG88/7</f>
        <v>46.571428571428569</v>
      </c>
      <c r="AH89" s="61">
        <f t="shared" si="146"/>
        <v>94</v>
      </c>
      <c r="AI89" s="61">
        <f t="shared" si="146"/>
        <v>99.428571428571431</v>
      </c>
      <c r="AJ89" s="61">
        <f t="shared" si="146"/>
        <v>42.857142857142854</v>
      </c>
      <c r="AK89" s="61">
        <f t="shared" si="146"/>
        <v>51</v>
      </c>
      <c r="AL89" s="61">
        <f>AL88/7</f>
        <v>42</v>
      </c>
      <c r="AM89" s="61">
        <f>AM88/7</f>
        <v>46.285714285714285</v>
      </c>
      <c r="AN89" s="61">
        <f>AN88/7</f>
        <v>45.857142857142854</v>
      </c>
    </row>
    <row r="90" spans="1:44" x14ac:dyDescent="0.35">
      <c r="A90" s="12" t="s">
        <v>40</v>
      </c>
      <c r="B90" s="12"/>
      <c r="C90" s="35">
        <f>C77-C38</f>
        <v>254</v>
      </c>
      <c r="D90" s="35">
        <f>D77-D38</f>
        <v>284</v>
      </c>
      <c r="E90" s="35">
        <f>E77-E38</f>
        <v>315</v>
      </c>
      <c r="F90" s="35">
        <f>F77-F38</f>
        <v>248</v>
      </c>
      <c r="G90" s="35">
        <f t="shared" ref="G90:N90" si="147">G77-G38</f>
        <v>277</v>
      </c>
      <c r="H90" s="35">
        <f t="shared" si="147"/>
        <v>308</v>
      </c>
      <c r="I90" s="35">
        <f t="shared" si="147"/>
        <v>254</v>
      </c>
      <c r="J90" s="35">
        <f t="shared" si="147"/>
        <v>285</v>
      </c>
      <c r="K90" s="35">
        <f t="shared" si="147"/>
        <v>315</v>
      </c>
      <c r="L90" s="35">
        <f t="shared" si="147"/>
        <v>248</v>
      </c>
      <c r="M90" s="35">
        <f t="shared" si="147"/>
        <v>279</v>
      </c>
      <c r="N90" s="35">
        <f t="shared" si="147"/>
        <v>309</v>
      </c>
      <c r="O90" s="35">
        <f t="shared" ref="O90:T90" si="148">O77-O38</f>
        <v>249</v>
      </c>
      <c r="P90" s="35">
        <f t="shared" si="148"/>
        <v>279</v>
      </c>
      <c r="Q90" s="35">
        <f t="shared" si="148"/>
        <v>310</v>
      </c>
      <c r="R90" s="35">
        <f t="shared" si="148"/>
        <v>250</v>
      </c>
      <c r="S90" s="35">
        <f t="shared" si="148"/>
        <v>278</v>
      </c>
      <c r="T90" s="35">
        <f t="shared" si="148"/>
        <v>309</v>
      </c>
      <c r="X90" s="35">
        <f>X77-X38</f>
        <v>253</v>
      </c>
      <c r="Y90" s="35">
        <f>Y77-Y38</f>
        <v>287</v>
      </c>
      <c r="Z90" s="35">
        <f>Z77-Z38</f>
        <v>317</v>
      </c>
      <c r="AD90" s="35">
        <f>AD77-AD38</f>
        <v>251</v>
      </c>
      <c r="AE90" s="35">
        <f>AE77-AE38</f>
        <v>278</v>
      </c>
      <c r="AF90" s="35">
        <f>AF77-AF38</f>
        <v>309</v>
      </c>
      <c r="AG90" s="35">
        <f t="shared" ref="AG90:AK90" si="149">AG77-AG38</f>
        <v>309</v>
      </c>
      <c r="AH90" s="35">
        <f t="shared" si="149"/>
        <v>635</v>
      </c>
      <c r="AI90" s="35">
        <f t="shared" si="149"/>
        <v>666</v>
      </c>
      <c r="AJ90" s="35">
        <f t="shared" si="149"/>
        <v>270</v>
      </c>
      <c r="AK90" s="35">
        <f t="shared" si="149"/>
        <v>327</v>
      </c>
      <c r="AL90" s="35">
        <f>AL77-AL38</f>
        <v>264</v>
      </c>
      <c r="AM90" s="35">
        <f>AM77-AM38</f>
        <v>294</v>
      </c>
      <c r="AN90" s="35">
        <f>AN77-AN38</f>
        <v>291</v>
      </c>
    </row>
    <row r="91" spans="1:44" x14ac:dyDescent="0.35">
      <c r="A91" s="11" t="s">
        <v>41</v>
      </c>
      <c r="B91" s="11"/>
      <c r="C91" s="61">
        <f t="shared" ref="C91:T91" si="150">C90/7</f>
        <v>36.285714285714285</v>
      </c>
      <c r="D91" s="61">
        <f t="shared" si="150"/>
        <v>40.571428571428569</v>
      </c>
      <c r="E91" s="61">
        <f t="shared" si="150"/>
        <v>45</v>
      </c>
      <c r="F91" s="61">
        <f t="shared" si="150"/>
        <v>35.428571428571431</v>
      </c>
      <c r="G91" s="61">
        <f t="shared" si="150"/>
        <v>39.571428571428569</v>
      </c>
      <c r="H91" s="61">
        <f t="shared" si="150"/>
        <v>44</v>
      </c>
      <c r="I91" s="61">
        <f t="shared" si="150"/>
        <v>36.285714285714285</v>
      </c>
      <c r="J91" s="61">
        <f t="shared" si="150"/>
        <v>40.714285714285715</v>
      </c>
      <c r="K91" s="61">
        <f t="shared" si="150"/>
        <v>45</v>
      </c>
      <c r="L91" s="61">
        <f t="shared" si="150"/>
        <v>35.428571428571431</v>
      </c>
      <c r="M91" s="61">
        <f t="shared" si="150"/>
        <v>39.857142857142854</v>
      </c>
      <c r="N91" s="61">
        <f t="shared" si="150"/>
        <v>44.142857142857146</v>
      </c>
      <c r="O91" s="61">
        <f t="shared" si="150"/>
        <v>35.571428571428569</v>
      </c>
      <c r="P91" s="61">
        <f t="shared" si="150"/>
        <v>39.857142857142854</v>
      </c>
      <c r="Q91" s="61">
        <f t="shared" si="150"/>
        <v>44.285714285714285</v>
      </c>
      <c r="R91" s="61">
        <f t="shared" si="150"/>
        <v>35.714285714285715</v>
      </c>
      <c r="S91" s="61">
        <f t="shared" si="150"/>
        <v>39.714285714285715</v>
      </c>
      <c r="T91" s="61">
        <f t="shared" si="150"/>
        <v>44.142857142857146</v>
      </c>
      <c r="X91" s="61">
        <f>X90/7</f>
        <v>36.142857142857146</v>
      </c>
      <c r="Y91" s="61">
        <f>Y90/7</f>
        <v>41</v>
      </c>
      <c r="Z91" s="61">
        <f>Z90/7</f>
        <v>45.285714285714285</v>
      </c>
      <c r="AD91" s="61">
        <f>AD90/7</f>
        <v>35.857142857142854</v>
      </c>
      <c r="AE91" s="61">
        <f>AE90/7</f>
        <v>39.714285714285715</v>
      </c>
      <c r="AF91" s="61">
        <f>AF90/7</f>
        <v>44.142857142857146</v>
      </c>
      <c r="AG91" s="61">
        <f t="shared" ref="AG91:AK91" si="151">AG90/7</f>
        <v>44.142857142857146</v>
      </c>
      <c r="AH91" s="61">
        <f t="shared" si="151"/>
        <v>90.714285714285708</v>
      </c>
      <c r="AI91" s="61">
        <f t="shared" si="151"/>
        <v>95.142857142857139</v>
      </c>
      <c r="AJ91" s="61">
        <f t="shared" si="151"/>
        <v>38.571428571428569</v>
      </c>
      <c r="AK91" s="61">
        <f t="shared" si="151"/>
        <v>46.714285714285715</v>
      </c>
      <c r="AL91" s="61">
        <f>AL90/7</f>
        <v>37.714285714285715</v>
      </c>
      <c r="AM91" s="61">
        <f>AM90/7</f>
        <v>42</v>
      </c>
      <c r="AN91" s="61">
        <f>AN90/7</f>
        <v>41.571428571428569</v>
      </c>
    </row>
    <row r="92" spans="1:44" x14ac:dyDescent="0.35">
      <c r="A92" s="12" t="s">
        <v>38</v>
      </c>
      <c r="B92" s="12"/>
      <c r="C92" s="35">
        <f>C77-C41</f>
        <v>213</v>
      </c>
      <c r="D92" s="35">
        <f>D77-D41</f>
        <v>243</v>
      </c>
      <c r="E92" s="35">
        <f>E77-E41</f>
        <v>274</v>
      </c>
      <c r="F92" s="35">
        <f>F77-F41</f>
        <v>207</v>
      </c>
      <c r="G92" s="35">
        <f t="shared" ref="G92:N92" si="152">G77-G41</f>
        <v>236</v>
      </c>
      <c r="H92" s="35">
        <f t="shared" si="152"/>
        <v>267</v>
      </c>
      <c r="I92" s="35">
        <f t="shared" si="152"/>
        <v>213</v>
      </c>
      <c r="J92" s="35">
        <f t="shared" si="152"/>
        <v>244</v>
      </c>
      <c r="K92" s="35">
        <f t="shared" si="152"/>
        <v>274</v>
      </c>
      <c r="L92" s="35">
        <f t="shared" si="152"/>
        <v>207</v>
      </c>
      <c r="M92" s="35">
        <f t="shared" si="152"/>
        <v>238</v>
      </c>
      <c r="N92" s="35">
        <f t="shared" si="152"/>
        <v>268</v>
      </c>
      <c r="O92" s="35">
        <f t="shared" ref="O92:T92" si="153">O77-O41</f>
        <v>208</v>
      </c>
      <c r="P92" s="35">
        <f t="shared" si="153"/>
        <v>238</v>
      </c>
      <c r="Q92" s="35">
        <f t="shared" si="153"/>
        <v>269</v>
      </c>
      <c r="R92" s="35">
        <f t="shared" si="153"/>
        <v>209</v>
      </c>
      <c r="S92" s="35">
        <f t="shared" si="153"/>
        <v>237</v>
      </c>
      <c r="T92" s="35">
        <f t="shared" si="153"/>
        <v>268</v>
      </c>
      <c r="X92" s="35">
        <f>X77-X41</f>
        <v>215</v>
      </c>
      <c r="Y92" s="35">
        <f>Y77-Y41</f>
        <v>246</v>
      </c>
      <c r="Z92" s="35">
        <f>Z77-Z41</f>
        <v>276</v>
      </c>
      <c r="AD92" s="35">
        <f>AD77-AD41</f>
        <v>210</v>
      </c>
      <c r="AE92" s="35">
        <f>AE77-AE41</f>
        <v>237</v>
      </c>
      <c r="AF92" s="35">
        <f>AF77-AF41</f>
        <v>268</v>
      </c>
      <c r="AG92" s="35">
        <f t="shared" ref="AG92:AK92" si="154">AG77-AG41</f>
        <v>268</v>
      </c>
      <c r="AH92" s="35">
        <f t="shared" si="154"/>
        <v>587</v>
      </c>
      <c r="AI92" s="35">
        <f t="shared" si="154"/>
        <v>618</v>
      </c>
      <c r="AJ92" s="35">
        <f t="shared" si="154"/>
        <v>222</v>
      </c>
      <c r="AK92" s="35">
        <f t="shared" si="154"/>
        <v>266</v>
      </c>
      <c r="AL92" s="35">
        <f>AL77-AL41</f>
        <v>216</v>
      </c>
      <c r="AM92" s="35">
        <f>AM77-AM41</f>
        <v>246</v>
      </c>
      <c r="AN92" s="35">
        <f>AN77-AN41</f>
        <v>243</v>
      </c>
    </row>
    <row r="93" spans="1:44" x14ac:dyDescent="0.35">
      <c r="A93" s="11" t="s">
        <v>39</v>
      </c>
      <c r="B93" s="11"/>
      <c r="C93" s="61">
        <f t="shared" ref="C93:T93" si="155">C92/7</f>
        <v>30.428571428571427</v>
      </c>
      <c r="D93" s="61">
        <f t="shared" si="155"/>
        <v>34.714285714285715</v>
      </c>
      <c r="E93" s="61">
        <f t="shared" si="155"/>
        <v>39.142857142857146</v>
      </c>
      <c r="F93" s="61">
        <f t="shared" si="155"/>
        <v>29.571428571428573</v>
      </c>
      <c r="G93" s="61">
        <f t="shared" si="155"/>
        <v>33.714285714285715</v>
      </c>
      <c r="H93" s="61">
        <f t="shared" si="155"/>
        <v>38.142857142857146</v>
      </c>
      <c r="I93" s="61">
        <f t="shared" si="155"/>
        <v>30.428571428571427</v>
      </c>
      <c r="J93" s="61">
        <f t="shared" si="155"/>
        <v>34.857142857142854</v>
      </c>
      <c r="K93" s="61">
        <f t="shared" si="155"/>
        <v>39.142857142857146</v>
      </c>
      <c r="L93" s="61">
        <f t="shared" si="155"/>
        <v>29.571428571428573</v>
      </c>
      <c r="M93" s="61">
        <f t="shared" si="155"/>
        <v>34</v>
      </c>
      <c r="N93" s="61">
        <f t="shared" si="155"/>
        <v>38.285714285714285</v>
      </c>
      <c r="O93" s="61">
        <f t="shared" si="155"/>
        <v>29.714285714285715</v>
      </c>
      <c r="P93" s="61">
        <f t="shared" si="155"/>
        <v>34</v>
      </c>
      <c r="Q93" s="61">
        <f t="shared" si="155"/>
        <v>38.428571428571431</v>
      </c>
      <c r="R93" s="61">
        <f t="shared" si="155"/>
        <v>29.857142857142858</v>
      </c>
      <c r="S93" s="61">
        <f t="shared" si="155"/>
        <v>33.857142857142854</v>
      </c>
      <c r="T93" s="61">
        <f t="shared" si="155"/>
        <v>38.285714285714285</v>
      </c>
      <c r="X93" s="61">
        <f>X92/7</f>
        <v>30.714285714285715</v>
      </c>
      <c r="Y93" s="61">
        <f>Y92/7</f>
        <v>35.142857142857146</v>
      </c>
      <c r="Z93" s="61">
        <f>Z92/7</f>
        <v>39.428571428571431</v>
      </c>
      <c r="AD93" s="61">
        <f>AD92/7</f>
        <v>30</v>
      </c>
      <c r="AE93" s="61">
        <f>AE92/7</f>
        <v>33.857142857142854</v>
      </c>
      <c r="AF93" s="61">
        <f>AF92/7</f>
        <v>38.285714285714285</v>
      </c>
      <c r="AG93" s="61">
        <f t="shared" ref="AG93:AK93" si="156">AG92/7</f>
        <v>38.285714285714285</v>
      </c>
      <c r="AH93" s="61">
        <f t="shared" si="156"/>
        <v>83.857142857142861</v>
      </c>
      <c r="AI93" s="61">
        <f t="shared" si="156"/>
        <v>88.285714285714292</v>
      </c>
      <c r="AJ93" s="61">
        <f t="shared" si="156"/>
        <v>31.714285714285715</v>
      </c>
      <c r="AK93" s="61">
        <f t="shared" si="156"/>
        <v>38</v>
      </c>
      <c r="AL93" s="61">
        <f>AL92/7</f>
        <v>30.857142857142858</v>
      </c>
      <c r="AM93" s="61">
        <f>AM92/7</f>
        <v>35.142857142857146</v>
      </c>
      <c r="AN93" s="61">
        <f>AN92/7</f>
        <v>34.714285714285715</v>
      </c>
    </row>
    <row r="94" spans="1:44" x14ac:dyDescent="0.35">
      <c r="A94" s="12" t="s">
        <v>59</v>
      </c>
      <c r="B94" s="12"/>
      <c r="C94" s="35">
        <f>C77-C50</f>
        <v>191</v>
      </c>
      <c r="D94" s="35">
        <f>D77-D50</f>
        <v>221</v>
      </c>
      <c r="E94" s="35">
        <f>E77-E50</f>
        <v>252</v>
      </c>
      <c r="F94" s="35">
        <f>F77-F50</f>
        <v>185</v>
      </c>
      <c r="G94" s="35">
        <f t="shared" ref="G94:N94" si="157">G77-G50</f>
        <v>214</v>
      </c>
      <c r="H94" s="35">
        <f t="shared" si="157"/>
        <v>245</v>
      </c>
      <c r="I94" s="35">
        <f t="shared" si="157"/>
        <v>191</v>
      </c>
      <c r="J94" s="35">
        <f t="shared" si="157"/>
        <v>222</v>
      </c>
      <c r="K94" s="35">
        <f t="shared" si="157"/>
        <v>252</v>
      </c>
      <c r="L94" s="35">
        <f t="shared" si="157"/>
        <v>185</v>
      </c>
      <c r="M94" s="35">
        <f t="shared" si="157"/>
        <v>216</v>
      </c>
      <c r="N94" s="35">
        <f t="shared" si="157"/>
        <v>246</v>
      </c>
      <c r="O94" s="35">
        <f t="shared" ref="O94:T94" si="158">O77-O50</f>
        <v>186</v>
      </c>
      <c r="P94" s="35">
        <f t="shared" si="158"/>
        <v>216</v>
      </c>
      <c r="Q94" s="35">
        <f t="shared" si="158"/>
        <v>247</v>
      </c>
      <c r="R94" s="35">
        <f t="shared" si="158"/>
        <v>187</v>
      </c>
      <c r="S94" s="35">
        <f t="shared" si="158"/>
        <v>215</v>
      </c>
      <c r="T94" s="35">
        <f t="shared" si="158"/>
        <v>246</v>
      </c>
      <c r="X94" s="35">
        <f>X77-X50</f>
        <v>193</v>
      </c>
      <c r="Y94" s="35">
        <f>Y77-Y50</f>
        <v>224</v>
      </c>
      <c r="Z94" s="35">
        <f>Z77-Z50</f>
        <v>254</v>
      </c>
      <c r="AD94" s="35">
        <f>AD77-AD50</f>
        <v>188</v>
      </c>
      <c r="AE94" s="35">
        <f>AE77-AE50</f>
        <v>216</v>
      </c>
      <c r="AF94" s="35">
        <f>AF77-AF50</f>
        <v>247</v>
      </c>
      <c r="AG94" s="35">
        <f t="shared" ref="AG94:AK94" si="159">AG77-AG50</f>
        <v>246</v>
      </c>
      <c r="AH94" s="35">
        <f t="shared" si="159"/>
        <v>565</v>
      </c>
      <c r="AI94" s="35">
        <f t="shared" si="159"/>
        <v>596</v>
      </c>
      <c r="AJ94" s="35">
        <f t="shared" si="159"/>
        <v>200</v>
      </c>
      <c r="AK94" s="35">
        <f t="shared" si="159"/>
        <v>250</v>
      </c>
      <c r="AL94" s="35">
        <f>AL77-AL50</f>
        <v>194</v>
      </c>
      <c r="AM94" s="35">
        <f>AM77-AM50</f>
        <v>225</v>
      </c>
      <c r="AN94" s="35">
        <f>AN77-AN50</f>
        <v>221</v>
      </c>
    </row>
    <row r="95" spans="1:44" x14ac:dyDescent="0.35">
      <c r="A95" s="11" t="s">
        <v>60</v>
      </c>
      <c r="B95" s="11"/>
      <c r="C95" s="61">
        <f t="shared" ref="C95:T95" si="160">C94/7</f>
        <v>27.285714285714285</v>
      </c>
      <c r="D95" s="61">
        <f t="shared" si="160"/>
        <v>31.571428571428573</v>
      </c>
      <c r="E95" s="61">
        <f t="shared" si="160"/>
        <v>36</v>
      </c>
      <c r="F95" s="61">
        <f t="shared" si="160"/>
        <v>26.428571428571427</v>
      </c>
      <c r="G95" s="61">
        <f t="shared" si="160"/>
        <v>30.571428571428573</v>
      </c>
      <c r="H95" s="61">
        <f t="shared" si="160"/>
        <v>35</v>
      </c>
      <c r="I95" s="61">
        <f t="shared" si="160"/>
        <v>27.285714285714285</v>
      </c>
      <c r="J95" s="61">
        <f t="shared" si="160"/>
        <v>31.714285714285715</v>
      </c>
      <c r="K95" s="61">
        <f t="shared" si="160"/>
        <v>36</v>
      </c>
      <c r="L95" s="61">
        <f t="shared" si="160"/>
        <v>26.428571428571427</v>
      </c>
      <c r="M95" s="61">
        <f t="shared" si="160"/>
        <v>30.857142857142858</v>
      </c>
      <c r="N95" s="61">
        <f t="shared" si="160"/>
        <v>35.142857142857146</v>
      </c>
      <c r="O95" s="61">
        <f t="shared" si="160"/>
        <v>26.571428571428573</v>
      </c>
      <c r="P95" s="61">
        <f t="shared" si="160"/>
        <v>30.857142857142858</v>
      </c>
      <c r="Q95" s="61">
        <f t="shared" si="160"/>
        <v>35.285714285714285</v>
      </c>
      <c r="R95" s="61">
        <f t="shared" si="160"/>
        <v>26.714285714285715</v>
      </c>
      <c r="S95" s="61">
        <f t="shared" si="160"/>
        <v>30.714285714285715</v>
      </c>
      <c r="T95" s="61">
        <f t="shared" si="160"/>
        <v>35.142857142857146</v>
      </c>
      <c r="X95" s="61">
        <f>X94/7</f>
        <v>27.571428571428573</v>
      </c>
      <c r="Y95" s="61">
        <f>Y94/7</f>
        <v>32</v>
      </c>
      <c r="Z95" s="61">
        <f>Z94/7</f>
        <v>36.285714285714285</v>
      </c>
      <c r="AD95" s="61">
        <f>AD94/7</f>
        <v>26.857142857142858</v>
      </c>
      <c r="AE95" s="61">
        <f>AE94/7</f>
        <v>30.857142857142858</v>
      </c>
      <c r="AF95" s="61">
        <f>AF94/7</f>
        <v>35.285714285714285</v>
      </c>
      <c r="AG95" s="61">
        <f t="shared" ref="AG95:AK95" si="161">AG94/7</f>
        <v>35.142857142857146</v>
      </c>
      <c r="AH95" s="61">
        <f t="shared" si="161"/>
        <v>80.714285714285708</v>
      </c>
      <c r="AI95" s="61">
        <f t="shared" si="161"/>
        <v>85.142857142857139</v>
      </c>
      <c r="AJ95" s="61">
        <f t="shared" si="161"/>
        <v>28.571428571428573</v>
      </c>
      <c r="AK95" s="61">
        <f t="shared" si="161"/>
        <v>35.714285714285715</v>
      </c>
      <c r="AL95" s="61">
        <f>AL94/7</f>
        <v>27.714285714285715</v>
      </c>
      <c r="AM95" s="61">
        <f>AM94/7</f>
        <v>32.142857142857146</v>
      </c>
      <c r="AN95" s="61">
        <f>AN94/7</f>
        <v>31.571428571428573</v>
      </c>
    </row>
    <row r="96" spans="1:44" x14ac:dyDescent="0.35">
      <c r="A96" s="12" t="s">
        <v>42</v>
      </c>
      <c r="B96" s="12"/>
      <c r="C96" s="35">
        <f>C77-C73</f>
        <v>114</v>
      </c>
      <c r="D96" s="35">
        <f>D77-D73</f>
        <v>116</v>
      </c>
      <c r="E96" s="35">
        <f>E77-E73</f>
        <v>112</v>
      </c>
      <c r="F96" s="35">
        <f>F77-F73</f>
        <v>143</v>
      </c>
      <c r="G96" s="35">
        <f t="shared" ref="G96:N96" si="162">G77-G73</f>
        <v>158</v>
      </c>
      <c r="H96" s="35">
        <f t="shared" si="162"/>
        <v>147</v>
      </c>
      <c r="I96" s="35">
        <f t="shared" si="162"/>
        <v>142</v>
      </c>
      <c r="J96" s="35">
        <f t="shared" si="162"/>
        <v>145</v>
      </c>
      <c r="K96" s="35">
        <f t="shared" si="162"/>
        <v>147</v>
      </c>
      <c r="L96" s="35">
        <f t="shared" si="162"/>
        <v>143</v>
      </c>
      <c r="M96" s="35">
        <f t="shared" si="162"/>
        <v>146</v>
      </c>
      <c r="N96" s="35">
        <f t="shared" si="162"/>
        <v>141</v>
      </c>
      <c r="O96" s="35">
        <f t="shared" ref="O96:T96" si="163">O77-O73</f>
        <v>116</v>
      </c>
      <c r="P96" s="35">
        <f t="shared" si="163"/>
        <v>111</v>
      </c>
      <c r="Q96" s="35">
        <f t="shared" si="163"/>
        <v>114</v>
      </c>
      <c r="R96" s="35">
        <f t="shared" si="163"/>
        <v>145</v>
      </c>
      <c r="S96" s="35">
        <f t="shared" si="163"/>
        <v>145</v>
      </c>
      <c r="T96" s="35">
        <f t="shared" si="163"/>
        <v>176</v>
      </c>
      <c r="X96" s="35">
        <f>X77-X73</f>
        <v>144</v>
      </c>
      <c r="Y96" s="35">
        <f>Y77-Y73</f>
        <v>147</v>
      </c>
      <c r="Z96" s="35">
        <f>Z77-Z73</f>
        <v>142</v>
      </c>
      <c r="AD96" s="35">
        <f>AD77-AD73</f>
        <v>104</v>
      </c>
      <c r="AE96" s="35">
        <f>AE77-AE73</f>
        <v>469</v>
      </c>
      <c r="AF96" s="35">
        <f>AF77-AF73</f>
        <v>469</v>
      </c>
      <c r="AG96" s="35">
        <f t="shared" ref="AG96:AK96" si="164">AG77-AG73</f>
        <v>177</v>
      </c>
      <c r="AH96" s="35">
        <f t="shared" si="164"/>
        <v>474</v>
      </c>
      <c r="AI96" s="35">
        <f t="shared" si="164"/>
        <v>470</v>
      </c>
      <c r="AJ96" s="35">
        <f t="shared" si="164"/>
        <v>479</v>
      </c>
      <c r="AK96" s="35">
        <f t="shared" si="164"/>
        <v>138</v>
      </c>
      <c r="AL96" s="35">
        <f>AL77-AL73</f>
        <v>103</v>
      </c>
      <c r="AM96" s="35">
        <f>AM77-AM73</f>
        <v>113</v>
      </c>
      <c r="AN96" s="35">
        <f>AN77-AN73</f>
        <v>115</v>
      </c>
    </row>
    <row r="97" spans="1:40" x14ac:dyDescent="0.35">
      <c r="A97" s="11" t="s">
        <v>43</v>
      </c>
      <c r="B97" s="11"/>
      <c r="C97" s="61">
        <f t="shared" ref="C97:T97" si="165">C96/7</f>
        <v>16.285714285714285</v>
      </c>
      <c r="D97" s="61">
        <f t="shared" si="165"/>
        <v>16.571428571428573</v>
      </c>
      <c r="E97" s="61">
        <f t="shared" si="165"/>
        <v>16</v>
      </c>
      <c r="F97" s="61">
        <f t="shared" si="165"/>
        <v>20.428571428571427</v>
      </c>
      <c r="G97" s="61">
        <f t="shared" si="165"/>
        <v>22.571428571428573</v>
      </c>
      <c r="H97" s="61">
        <f t="shared" si="165"/>
        <v>21</v>
      </c>
      <c r="I97" s="61">
        <f t="shared" si="165"/>
        <v>20.285714285714285</v>
      </c>
      <c r="J97" s="61">
        <f t="shared" si="165"/>
        <v>20.714285714285715</v>
      </c>
      <c r="K97" s="61">
        <f t="shared" si="165"/>
        <v>21</v>
      </c>
      <c r="L97" s="61">
        <f t="shared" si="165"/>
        <v>20.428571428571427</v>
      </c>
      <c r="M97" s="61">
        <f t="shared" si="165"/>
        <v>20.857142857142858</v>
      </c>
      <c r="N97" s="61">
        <f t="shared" si="165"/>
        <v>20.142857142857142</v>
      </c>
      <c r="O97" s="61">
        <f t="shared" si="165"/>
        <v>16.571428571428573</v>
      </c>
      <c r="P97" s="61">
        <f t="shared" si="165"/>
        <v>15.857142857142858</v>
      </c>
      <c r="Q97" s="61">
        <f t="shared" si="165"/>
        <v>16.285714285714285</v>
      </c>
      <c r="R97" s="61">
        <f t="shared" si="165"/>
        <v>20.714285714285715</v>
      </c>
      <c r="S97" s="61">
        <f t="shared" si="165"/>
        <v>20.714285714285715</v>
      </c>
      <c r="T97" s="61">
        <f t="shared" si="165"/>
        <v>25.142857142857142</v>
      </c>
      <c r="X97" s="61">
        <f>X96/7</f>
        <v>20.571428571428573</v>
      </c>
      <c r="Y97" s="61">
        <f>Y96/7</f>
        <v>21</v>
      </c>
      <c r="Z97" s="61">
        <f>Z96/7</f>
        <v>20.285714285714285</v>
      </c>
      <c r="AD97" s="61">
        <f>AD96/7</f>
        <v>14.857142857142858</v>
      </c>
      <c r="AE97" s="61">
        <f>AE96/7</f>
        <v>67</v>
      </c>
      <c r="AF97" s="61">
        <f>AF96/7</f>
        <v>67</v>
      </c>
      <c r="AG97" s="61">
        <f t="shared" ref="AG97:AK97" si="166">AG96/7</f>
        <v>25.285714285714285</v>
      </c>
      <c r="AH97" s="61">
        <f t="shared" si="166"/>
        <v>67.714285714285708</v>
      </c>
      <c r="AI97" s="61">
        <f t="shared" si="166"/>
        <v>67.142857142857139</v>
      </c>
      <c r="AJ97" s="61">
        <f t="shared" si="166"/>
        <v>68.428571428571431</v>
      </c>
      <c r="AK97" s="61">
        <f t="shared" si="166"/>
        <v>19.714285714285715</v>
      </c>
      <c r="AL97" s="61">
        <f>AL96/7</f>
        <v>14.714285714285714</v>
      </c>
      <c r="AM97" s="61">
        <f>AM96/7</f>
        <v>16.142857142857142</v>
      </c>
      <c r="AN97" s="61">
        <f>AN96/7</f>
        <v>16.428571428571427</v>
      </c>
    </row>
    <row r="98" spans="1:40" x14ac:dyDescent="0.35">
      <c r="A98" s="12" t="s">
        <v>44</v>
      </c>
      <c r="B98" s="12"/>
      <c r="C98" s="35">
        <f>C77-C46</f>
        <v>207</v>
      </c>
      <c r="D98" s="35">
        <f>D77-D46</f>
        <v>237</v>
      </c>
      <c r="E98" s="35">
        <f>E77-E46</f>
        <v>268</v>
      </c>
      <c r="F98" s="35">
        <f>F77-F46</f>
        <v>201</v>
      </c>
      <c r="G98" s="35">
        <f t="shared" ref="G98:N98" si="167">G77-G46</f>
        <v>230</v>
      </c>
      <c r="H98" s="35">
        <f t="shared" si="167"/>
        <v>261</v>
      </c>
      <c r="I98" s="35">
        <f t="shared" si="167"/>
        <v>207</v>
      </c>
      <c r="J98" s="35">
        <f t="shared" si="167"/>
        <v>238</v>
      </c>
      <c r="K98" s="35">
        <f t="shared" si="167"/>
        <v>268</v>
      </c>
      <c r="L98" s="35">
        <f t="shared" si="167"/>
        <v>201</v>
      </c>
      <c r="M98" s="35">
        <f t="shared" si="167"/>
        <v>232</v>
      </c>
      <c r="N98" s="35">
        <f t="shared" si="167"/>
        <v>262</v>
      </c>
      <c r="O98" s="35">
        <f t="shared" ref="O98:T98" si="168">O77-O46</f>
        <v>202</v>
      </c>
      <c r="P98" s="35">
        <f t="shared" si="168"/>
        <v>232</v>
      </c>
      <c r="Q98" s="35">
        <f t="shared" si="168"/>
        <v>263</v>
      </c>
      <c r="R98" s="35">
        <f t="shared" si="168"/>
        <v>203</v>
      </c>
      <c r="S98" s="35">
        <f t="shared" si="168"/>
        <v>231</v>
      </c>
      <c r="T98" s="35">
        <f t="shared" si="168"/>
        <v>262</v>
      </c>
      <c r="X98" s="35">
        <f>X77-X46</f>
        <v>209</v>
      </c>
      <c r="Y98" s="35">
        <f>Y77-Y46</f>
        <v>240</v>
      </c>
      <c r="Z98" s="35">
        <f>Z77-Z46</f>
        <v>270</v>
      </c>
      <c r="AD98" s="35">
        <f>AD77-AD46</f>
        <v>203</v>
      </c>
      <c r="AE98" s="35">
        <f>AE77-AE46</f>
        <v>231</v>
      </c>
      <c r="AF98" s="35">
        <f>AF77-AF46</f>
        <v>262</v>
      </c>
      <c r="AG98" s="35">
        <f t="shared" ref="AG98:AK98" si="169">AG77-AG46</f>
        <v>262</v>
      </c>
      <c r="AH98" s="35">
        <f t="shared" si="169"/>
        <v>580</v>
      </c>
      <c r="AI98" s="35">
        <f t="shared" si="169"/>
        <v>612</v>
      </c>
      <c r="AJ98" s="35">
        <f t="shared" si="169"/>
        <v>216</v>
      </c>
      <c r="AK98" s="35">
        <f t="shared" si="169"/>
        <v>252</v>
      </c>
      <c r="AL98" s="35">
        <f>AL77-AL46</f>
        <v>209</v>
      </c>
      <c r="AM98" s="35">
        <f>AM77-AM46</f>
        <v>240</v>
      </c>
      <c r="AN98" s="35">
        <f>AN77-AN46</f>
        <v>237</v>
      </c>
    </row>
    <row r="99" spans="1:40" x14ac:dyDescent="0.35">
      <c r="A99" s="11" t="s">
        <v>45</v>
      </c>
      <c r="B99" s="11"/>
      <c r="C99" s="61">
        <f t="shared" ref="C99:T99" si="170">C98/7</f>
        <v>29.571428571428573</v>
      </c>
      <c r="D99" s="61">
        <f t="shared" si="170"/>
        <v>33.857142857142854</v>
      </c>
      <c r="E99" s="61">
        <f t="shared" si="170"/>
        <v>38.285714285714285</v>
      </c>
      <c r="F99" s="61">
        <f t="shared" si="170"/>
        <v>28.714285714285715</v>
      </c>
      <c r="G99" s="61">
        <f t="shared" si="170"/>
        <v>32.857142857142854</v>
      </c>
      <c r="H99" s="61">
        <f t="shared" si="170"/>
        <v>37.285714285714285</v>
      </c>
      <c r="I99" s="61">
        <f t="shared" si="170"/>
        <v>29.571428571428573</v>
      </c>
      <c r="J99" s="61">
        <f t="shared" si="170"/>
        <v>34</v>
      </c>
      <c r="K99" s="61">
        <f t="shared" si="170"/>
        <v>38.285714285714285</v>
      </c>
      <c r="L99" s="61">
        <f t="shared" si="170"/>
        <v>28.714285714285715</v>
      </c>
      <c r="M99" s="61">
        <f t="shared" si="170"/>
        <v>33.142857142857146</v>
      </c>
      <c r="N99" s="61">
        <f t="shared" si="170"/>
        <v>37.428571428571431</v>
      </c>
      <c r="O99" s="61">
        <f t="shared" si="170"/>
        <v>28.857142857142858</v>
      </c>
      <c r="P99" s="61">
        <f t="shared" si="170"/>
        <v>33.142857142857146</v>
      </c>
      <c r="Q99" s="61">
        <f t="shared" si="170"/>
        <v>37.571428571428569</v>
      </c>
      <c r="R99" s="61">
        <f t="shared" si="170"/>
        <v>29</v>
      </c>
      <c r="S99" s="61">
        <f t="shared" si="170"/>
        <v>33</v>
      </c>
      <c r="T99" s="61">
        <f t="shared" si="170"/>
        <v>37.428571428571431</v>
      </c>
      <c r="X99" s="61">
        <f>X98/7</f>
        <v>29.857142857142858</v>
      </c>
      <c r="Y99" s="61">
        <f>Y98/7</f>
        <v>34.285714285714285</v>
      </c>
      <c r="Z99" s="61">
        <f>Z98/7</f>
        <v>38.571428571428569</v>
      </c>
      <c r="AD99" s="61">
        <f>AD98/7</f>
        <v>29</v>
      </c>
      <c r="AE99" s="61">
        <f>AE98/7</f>
        <v>33</v>
      </c>
      <c r="AF99" s="61">
        <f>AF98/7</f>
        <v>37.428571428571431</v>
      </c>
      <c r="AG99" s="61">
        <f t="shared" ref="AG99:AK99" si="171">AG98/7</f>
        <v>37.428571428571431</v>
      </c>
      <c r="AH99" s="61">
        <f t="shared" si="171"/>
        <v>82.857142857142861</v>
      </c>
      <c r="AI99" s="61">
        <f t="shared" si="171"/>
        <v>87.428571428571431</v>
      </c>
      <c r="AJ99" s="61">
        <f t="shared" si="171"/>
        <v>30.857142857142858</v>
      </c>
      <c r="AK99" s="61">
        <f t="shared" si="171"/>
        <v>36</v>
      </c>
      <c r="AL99" s="61">
        <f>AL98/7</f>
        <v>29.857142857142858</v>
      </c>
      <c r="AM99" s="61">
        <f>AM98/7</f>
        <v>34.285714285714285</v>
      </c>
      <c r="AN99" s="61">
        <f>AN98/7</f>
        <v>33.857142857142854</v>
      </c>
    </row>
    <row r="100" spans="1:40" x14ac:dyDescent="0.35">
      <c r="A100" s="12" t="s">
        <v>75</v>
      </c>
      <c r="C100">
        <f>C52-C39</f>
        <v>72</v>
      </c>
      <c r="D100">
        <f>D52-D39</f>
        <v>107</v>
      </c>
      <c r="E100">
        <f>E52-E39</f>
        <v>135</v>
      </c>
      <c r="F100">
        <f>F52-F39</f>
        <v>65</v>
      </c>
      <c r="G100">
        <f t="shared" ref="G100:N100" si="172">G52-G39</f>
        <v>93</v>
      </c>
      <c r="H100">
        <f t="shared" si="172"/>
        <v>114</v>
      </c>
      <c r="I100">
        <f t="shared" si="172"/>
        <v>72</v>
      </c>
      <c r="J100">
        <f t="shared" si="172"/>
        <v>107</v>
      </c>
      <c r="K100">
        <f t="shared" si="172"/>
        <v>135</v>
      </c>
      <c r="L100">
        <f t="shared" si="172"/>
        <v>72</v>
      </c>
      <c r="M100">
        <f t="shared" si="172"/>
        <v>100</v>
      </c>
      <c r="N100">
        <f t="shared" si="172"/>
        <v>128</v>
      </c>
      <c r="O100">
        <f t="shared" ref="O100:T100" si="173">O52-O39</f>
        <v>72</v>
      </c>
      <c r="P100">
        <f t="shared" si="173"/>
        <v>100</v>
      </c>
      <c r="Q100">
        <f t="shared" si="173"/>
        <v>128</v>
      </c>
      <c r="R100">
        <f t="shared" si="173"/>
        <v>72</v>
      </c>
      <c r="S100">
        <f t="shared" si="173"/>
        <v>100</v>
      </c>
      <c r="T100">
        <f t="shared" si="173"/>
        <v>100</v>
      </c>
      <c r="X100">
        <f>X52-X39</f>
        <v>79</v>
      </c>
      <c r="Y100">
        <f>Y52-Y39</f>
        <v>107</v>
      </c>
      <c r="Z100">
        <f>Z52-Z39</f>
        <v>135</v>
      </c>
      <c r="AD100">
        <f>AD52-AD39</f>
        <v>72</v>
      </c>
      <c r="AE100">
        <f>AE52-AE39</f>
        <v>99</v>
      </c>
      <c r="AF100">
        <f>AF52-AF39</f>
        <v>99</v>
      </c>
      <c r="AG100">
        <f t="shared" ref="AG100:AK100" si="174">AG52-AG39</f>
        <v>99</v>
      </c>
      <c r="AH100">
        <f t="shared" si="174"/>
        <v>435</v>
      </c>
      <c r="AI100">
        <f t="shared" si="174"/>
        <v>476</v>
      </c>
      <c r="AJ100">
        <f t="shared" si="174"/>
        <v>76</v>
      </c>
      <c r="AK100">
        <f t="shared" si="174"/>
        <v>73</v>
      </c>
      <c r="AL100">
        <f>AL52-AL39</f>
        <v>64</v>
      </c>
      <c r="AM100">
        <f>AM52-AM39</f>
        <v>113</v>
      </c>
      <c r="AN100">
        <f>AN52-AN39</f>
        <v>108</v>
      </c>
    </row>
    <row r="101" spans="1:40" s="17" customFormat="1" x14ac:dyDescent="0.35">
      <c r="A101" s="11" t="s">
        <v>76</v>
      </c>
      <c r="C101" s="60">
        <f t="shared" ref="C101:T101" si="175">C100/7</f>
        <v>10.285714285714286</v>
      </c>
      <c r="D101" s="60">
        <f t="shared" si="175"/>
        <v>15.285714285714286</v>
      </c>
      <c r="E101" s="60">
        <f t="shared" si="175"/>
        <v>19.285714285714285</v>
      </c>
      <c r="F101" s="60">
        <f t="shared" si="175"/>
        <v>9.2857142857142865</v>
      </c>
      <c r="G101" s="60">
        <f t="shared" si="175"/>
        <v>13.285714285714286</v>
      </c>
      <c r="H101" s="60">
        <f t="shared" si="175"/>
        <v>16.285714285714285</v>
      </c>
      <c r="I101" s="60">
        <f t="shared" si="175"/>
        <v>10.285714285714286</v>
      </c>
      <c r="J101" s="60">
        <f t="shared" si="175"/>
        <v>15.285714285714286</v>
      </c>
      <c r="K101" s="60">
        <f t="shared" si="175"/>
        <v>19.285714285714285</v>
      </c>
      <c r="L101" s="60">
        <f t="shared" si="175"/>
        <v>10.285714285714286</v>
      </c>
      <c r="M101" s="60">
        <f t="shared" si="175"/>
        <v>14.285714285714286</v>
      </c>
      <c r="N101" s="60">
        <f t="shared" si="175"/>
        <v>18.285714285714285</v>
      </c>
      <c r="O101" s="60">
        <f t="shared" si="175"/>
        <v>10.285714285714286</v>
      </c>
      <c r="P101" s="60">
        <f t="shared" si="175"/>
        <v>14.285714285714286</v>
      </c>
      <c r="Q101" s="60">
        <f t="shared" si="175"/>
        <v>18.285714285714285</v>
      </c>
      <c r="R101" s="60">
        <f t="shared" si="175"/>
        <v>10.285714285714286</v>
      </c>
      <c r="S101" s="60">
        <f t="shared" si="175"/>
        <v>14.285714285714286</v>
      </c>
      <c r="T101" s="60">
        <f t="shared" si="175"/>
        <v>14.285714285714286</v>
      </c>
      <c r="X101" s="60">
        <f>X100/7</f>
        <v>11.285714285714286</v>
      </c>
      <c r="Y101" s="60">
        <f>Y100/7</f>
        <v>15.285714285714286</v>
      </c>
      <c r="Z101" s="60">
        <f>Z100/7</f>
        <v>19.285714285714285</v>
      </c>
      <c r="AD101" s="60">
        <f>AD100/7</f>
        <v>10.285714285714286</v>
      </c>
      <c r="AE101" s="60">
        <f>AE100/7</f>
        <v>14.142857142857142</v>
      </c>
      <c r="AF101" s="60">
        <f>AF100/7</f>
        <v>14.142857142857142</v>
      </c>
      <c r="AG101" s="60">
        <f t="shared" ref="AG101:AK101" si="176">AG100/7</f>
        <v>14.142857142857142</v>
      </c>
      <c r="AH101" s="60">
        <f t="shared" si="176"/>
        <v>62.142857142857146</v>
      </c>
      <c r="AI101" s="60">
        <f t="shared" si="176"/>
        <v>68</v>
      </c>
      <c r="AJ101" s="60">
        <f t="shared" si="176"/>
        <v>10.857142857142858</v>
      </c>
      <c r="AK101" s="60">
        <f t="shared" si="176"/>
        <v>10.428571428571429</v>
      </c>
      <c r="AL101" s="60">
        <f>AL100/7</f>
        <v>9.1428571428571423</v>
      </c>
      <c r="AM101" s="60">
        <f>AM100/7</f>
        <v>16.142857142857142</v>
      </c>
      <c r="AN101" s="60">
        <f>AN100/7</f>
        <v>15.428571428571429</v>
      </c>
    </row>
  </sheetData>
  <mergeCells count="2">
    <mergeCell ref="AI80:AJ80"/>
    <mergeCell ref="AE80:AF80"/>
  </mergeCells>
  <phoneticPr fontId="21" type="noConversion"/>
  <pageMargins left="0.7" right="0.7" top="0.75" bottom="0.75" header="0.3" footer="0.3"/>
  <pageSetup scale="64" orientation="portrait" r:id="rId1"/>
  <colBreaks count="2" manualBreakCount="2">
    <brk id="20" max="57" man="1"/>
    <brk id="26" max="57" man="1"/>
  </colBreaks>
  <ignoredErrors>
    <ignoredError sqref="AJ14:AJ29 AE38:AF38 AE48:AF48 AI48:AJ48 AM48:AN48 AM57:AN57 AI57:AJ57 AI54:AJ54 AD31:AD40 AD44:AD48 AD57 AH33:AH34 AH51:AH53 AH46:AH49 AH36:AH37 AH55 AH42 AH38:AH41 AH43:A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290"/>
  <sheetViews>
    <sheetView topLeftCell="A45" zoomScale="70" zoomScaleNormal="70" workbookViewId="0">
      <selection activeCell="DN48" sqref="DN48"/>
    </sheetView>
  </sheetViews>
  <sheetFormatPr defaultColWidth="15.6328125" defaultRowHeight="14.5" x14ac:dyDescent="0.35"/>
  <cols>
    <col min="1" max="1" width="7.6328125" customWidth="1"/>
    <col min="2" max="2" width="3.6328125" customWidth="1"/>
    <col min="3" max="3" width="58.54296875" customWidth="1"/>
    <col min="4" max="4" width="12.6328125" hidden="1" customWidth="1"/>
    <col min="5" max="5" width="12.6328125" style="95" hidden="1" customWidth="1"/>
    <col min="6" max="10" width="12.6328125" style="96" hidden="1" customWidth="1"/>
    <col min="11" max="12" width="12.6328125" style="95" hidden="1" customWidth="1"/>
    <col min="13" max="25" width="12.6328125" style="97" hidden="1" customWidth="1"/>
    <col min="26" max="26" width="15.6328125" style="97" hidden="1" customWidth="1"/>
    <col min="27" max="27" width="15.6328125" style="98" hidden="1" customWidth="1"/>
    <col min="28" max="28" width="12.6328125" style="97" hidden="1" customWidth="1"/>
    <col min="29" max="29" width="12.6328125" style="2" hidden="1" customWidth="1"/>
    <col min="30" max="30" width="15.6328125" style="2" hidden="1" customWidth="1"/>
    <col min="31" max="32" width="12.6328125" style="2" hidden="1" customWidth="1"/>
    <col min="33" max="35" width="12.6328125" style="13" hidden="1" customWidth="1"/>
    <col min="36" max="37" width="11.6328125" style="99" hidden="1" customWidth="1"/>
    <col min="38" max="42" width="12.6328125" style="13" hidden="1" customWidth="1"/>
    <col min="43" max="43" width="15.6328125" style="13" hidden="1" customWidth="1"/>
    <col min="44" max="46" width="12.6328125" style="13" hidden="1" customWidth="1"/>
    <col min="47" max="47" width="12.6328125" style="99" hidden="1" customWidth="1"/>
    <col min="48" max="48" width="12.6328125" style="13" hidden="1" customWidth="1"/>
    <col min="49" max="49" width="10.6328125" style="99" hidden="1" customWidth="1"/>
    <col min="50" max="59" width="12.6328125" style="13" hidden="1" customWidth="1"/>
    <col min="60" max="63" width="15.6328125" style="13" hidden="1" customWidth="1"/>
    <col min="64" max="66" width="15.6328125" style="97" hidden="1" customWidth="1"/>
    <col min="67" max="69" width="15.6328125" style="13" hidden="1" customWidth="1"/>
    <col min="70" max="70" width="12.6328125" style="13" hidden="1" customWidth="1"/>
    <col min="71" max="78" width="15.6328125" style="13" hidden="1" customWidth="1"/>
    <col min="79" max="94" width="12.6328125" style="13" hidden="1" customWidth="1"/>
    <col min="95" max="96" width="12.6328125" style="99" hidden="1" customWidth="1"/>
    <col min="97" max="102" width="15.08984375" style="13" hidden="1" customWidth="1"/>
    <col min="103" max="105" width="15.6328125" style="13" hidden="1" customWidth="1"/>
    <col min="106" max="106" width="12.90625" style="13" hidden="1" customWidth="1"/>
    <col min="107" max="107" width="16.81640625" style="13" hidden="1" customWidth="1"/>
    <col min="108" max="108" width="17" style="13" hidden="1" customWidth="1"/>
    <col min="109" max="109" width="11.1796875" style="13" hidden="1" customWidth="1"/>
    <col min="110" max="110" width="13.6328125" style="13" hidden="1" customWidth="1"/>
    <col min="111" max="111" width="12.36328125" style="13" hidden="1" customWidth="1"/>
    <col min="112" max="112" width="16" style="13" hidden="1" customWidth="1"/>
    <col min="113" max="113" width="14.26953125" style="13" hidden="1" customWidth="1"/>
    <col min="114" max="114" width="17.90625" style="13" hidden="1" customWidth="1"/>
    <col min="115" max="115" width="18.08984375" style="13" hidden="1" customWidth="1"/>
    <col min="116" max="116" width="16" style="13" hidden="1" customWidth="1"/>
    <col min="117" max="118" width="15.6328125" style="13" customWidth="1"/>
    <col min="119" max="119" width="13" style="13" customWidth="1"/>
    <col min="120" max="16384" width="15.6328125" style="13"/>
  </cols>
  <sheetData>
    <row r="1" spans="3:118" hidden="1" x14ac:dyDescent="0.35"/>
    <row r="2" spans="3:118" hidden="1" x14ac:dyDescent="0.35">
      <c r="C2" t="s">
        <v>82</v>
      </c>
    </row>
    <row r="3" spans="3:118" hidden="1" x14ac:dyDescent="0.35"/>
    <row r="4" spans="3:118" hidden="1" x14ac:dyDescent="0.35">
      <c r="CZ4" s="2"/>
      <c r="DL4" s="100" t="s">
        <v>83</v>
      </c>
      <c r="DM4" s="100"/>
      <c r="DN4" s="13" t="s">
        <v>84</v>
      </c>
    </row>
    <row r="5" spans="3:118" hidden="1" x14ac:dyDescent="0.35">
      <c r="DL5" s="100"/>
      <c r="DM5" s="100"/>
    </row>
    <row r="6" spans="3:118" hidden="1" x14ac:dyDescent="0.35">
      <c r="C6" t="s">
        <v>85</v>
      </c>
      <c r="D6" t="s">
        <v>85</v>
      </c>
      <c r="F6" s="96">
        <f t="shared" ref="F6:K6" si="0">F57-F31</f>
        <v>0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0</v>
      </c>
      <c r="L6" s="96"/>
      <c r="M6" s="101">
        <f>M57-M31</f>
        <v>0</v>
      </c>
      <c r="CG6" s="13" t="e">
        <f>CG89-CG31</f>
        <v>#REF!</v>
      </c>
      <c r="CH6" s="13" t="e">
        <f>CH89-CH31</f>
        <v>#REF!</v>
      </c>
      <c r="CI6" s="13" t="e">
        <f>CI89-CI31</f>
        <v>#REF!</v>
      </c>
      <c r="CJ6" s="13" t="e">
        <f>CJ89-CJ31</f>
        <v>#REF!</v>
      </c>
      <c r="CK6" s="13" t="e">
        <f>CK89-CK31</f>
        <v>#REF!</v>
      </c>
      <c r="CL6" s="13" t="e">
        <f>CL89-CL31</f>
        <v>#REF!</v>
      </c>
      <c r="CM6" s="13" t="e">
        <f>CM89-CM31</f>
        <v>#REF!</v>
      </c>
      <c r="CN6" s="13" t="e">
        <f>CN89-CN31</f>
        <v>#REF!</v>
      </c>
      <c r="CO6" s="13" t="e">
        <f>CO89-CO31</f>
        <v>#REF!</v>
      </c>
      <c r="CP6" s="13" t="e">
        <f>CP89-CP31</f>
        <v>#REF!</v>
      </c>
      <c r="CQ6" s="13" t="e">
        <f>CQ89-CQ31</f>
        <v>#REF!</v>
      </c>
      <c r="CR6" s="13"/>
      <c r="CS6" s="13" t="e">
        <f>CS89-CS31</f>
        <v>#REF!</v>
      </c>
      <c r="CT6" s="13" t="e">
        <f>CT89-CT31</f>
        <v>#REF!</v>
      </c>
      <c r="CU6" s="13" t="e">
        <f>CU89-CU31</f>
        <v>#REF!</v>
      </c>
      <c r="CV6" s="13" t="e">
        <f>CV89-CV31</f>
        <v>#REF!</v>
      </c>
      <c r="CW6" s="13" t="e">
        <f>CW89-CW31</f>
        <v>#REF!</v>
      </c>
      <c r="CX6" s="13" t="e">
        <f>CX89-CX31</f>
        <v>#REF!</v>
      </c>
      <c r="CY6" s="13" t="e">
        <f>CY89-CY31</f>
        <v>#REF!</v>
      </c>
      <c r="CZ6" s="13" t="e">
        <f>CZ89-CZ31</f>
        <v>#REF!</v>
      </c>
      <c r="DA6" s="13" t="e">
        <f>DA89-DA31</f>
        <v>#REF!</v>
      </c>
      <c r="DL6" s="102">
        <v>161.45454545454547</v>
      </c>
      <c r="DM6" s="102"/>
      <c r="DN6" s="103" t="e">
        <f>AVERAGE(CX6,CY6,CZ6,DA6,DB6,DC6,DE6,DF6,DI6,DJ6,DK6)</f>
        <v>#REF!</v>
      </c>
    </row>
    <row r="7" spans="3:118" hidden="1" x14ac:dyDescent="0.35">
      <c r="C7" t="s">
        <v>86</v>
      </c>
      <c r="D7" t="s">
        <v>87</v>
      </c>
      <c r="F7" s="96">
        <f>F89-F31</f>
        <v>0</v>
      </c>
      <c r="G7" s="96">
        <f>G89-G31</f>
        <v>0</v>
      </c>
      <c r="H7" s="96">
        <f>H89-H31</f>
        <v>0</v>
      </c>
      <c r="I7" s="96">
        <f>I89-I31</f>
        <v>0</v>
      </c>
      <c r="J7" s="96">
        <f>J89-J31</f>
        <v>0</v>
      </c>
      <c r="K7" s="96">
        <f>K89-K31</f>
        <v>0</v>
      </c>
      <c r="L7" s="96"/>
      <c r="M7" s="101">
        <f>M89-M31</f>
        <v>0</v>
      </c>
      <c r="CG7" s="103" t="e">
        <f t="shared" ref="CG7:CQ7" si="1">CG6/7</f>
        <v>#REF!</v>
      </c>
      <c r="CH7" s="103" t="e">
        <f t="shared" si="1"/>
        <v>#REF!</v>
      </c>
      <c r="CI7" s="103" t="e">
        <f t="shared" si="1"/>
        <v>#REF!</v>
      </c>
      <c r="CJ7" s="103" t="e">
        <f t="shared" si="1"/>
        <v>#REF!</v>
      </c>
      <c r="CK7" s="103" t="e">
        <f t="shared" si="1"/>
        <v>#REF!</v>
      </c>
      <c r="CL7" s="103" t="e">
        <f t="shared" si="1"/>
        <v>#REF!</v>
      </c>
      <c r="CM7" s="103" t="e">
        <f t="shared" si="1"/>
        <v>#REF!</v>
      </c>
      <c r="CN7" s="103" t="e">
        <f t="shared" si="1"/>
        <v>#REF!</v>
      </c>
      <c r="CO7" s="103" t="e">
        <f t="shared" si="1"/>
        <v>#REF!</v>
      </c>
      <c r="CP7" s="103" t="e">
        <f t="shared" si="1"/>
        <v>#REF!</v>
      </c>
      <c r="CQ7" s="103" t="e">
        <f t="shared" si="1"/>
        <v>#REF!</v>
      </c>
      <c r="CR7" s="103"/>
      <c r="CS7" s="103" t="e">
        <f t="shared" ref="CS7:DA7" si="2">CS6/7</f>
        <v>#REF!</v>
      </c>
      <c r="CT7" s="103" t="e">
        <f t="shared" si="2"/>
        <v>#REF!</v>
      </c>
      <c r="CU7" s="103" t="e">
        <f t="shared" si="2"/>
        <v>#REF!</v>
      </c>
      <c r="CV7" s="103" t="e">
        <f t="shared" si="2"/>
        <v>#REF!</v>
      </c>
      <c r="CW7" s="103" t="e">
        <f t="shared" si="2"/>
        <v>#REF!</v>
      </c>
      <c r="CX7" s="103" t="e">
        <f t="shared" si="2"/>
        <v>#REF!</v>
      </c>
      <c r="CY7" s="103" t="e">
        <f t="shared" si="2"/>
        <v>#REF!</v>
      </c>
      <c r="CZ7" s="103" t="e">
        <f t="shared" si="2"/>
        <v>#REF!</v>
      </c>
      <c r="DA7" s="103" t="e">
        <f t="shared" si="2"/>
        <v>#REF!</v>
      </c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2">
        <v>23.064935064935067</v>
      </c>
      <c r="DM7" s="102"/>
      <c r="DN7" s="103" t="e">
        <f>DN6/7</f>
        <v>#REF!</v>
      </c>
    </row>
    <row r="8" spans="3:118" hidden="1" x14ac:dyDescent="0.35">
      <c r="C8" t="s">
        <v>88</v>
      </c>
      <c r="D8" t="s">
        <v>89</v>
      </c>
      <c r="F8" s="104">
        <f t="shared" ref="F8:K8" si="3">F7/30</f>
        <v>0</v>
      </c>
      <c r="G8" s="104">
        <f t="shared" si="3"/>
        <v>0</v>
      </c>
      <c r="H8" s="104">
        <f t="shared" si="3"/>
        <v>0</v>
      </c>
      <c r="I8" s="104">
        <f t="shared" si="3"/>
        <v>0</v>
      </c>
      <c r="J8" s="104">
        <f t="shared" si="3"/>
        <v>0</v>
      </c>
      <c r="K8" s="104">
        <f t="shared" si="3"/>
        <v>0</v>
      </c>
      <c r="L8" s="104"/>
      <c r="M8" s="105">
        <f>M7/30</f>
        <v>0</v>
      </c>
      <c r="CG8" s="13" t="e">
        <f>CG89-CG45</f>
        <v>#REF!</v>
      </c>
      <c r="CH8" s="13" t="e">
        <f>CH89-CH45</f>
        <v>#REF!</v>
      </c>
      <c r="CI8" s="13" t="e">
        <f>CI89-CI45</f>
        <v>#REF!</v>
      </c>
      <c r="CJ8" s="13" t="e">
        <f>CJ89-CJ45</f>
        <v>#REF!</v>
      </c>
      <c r="CK8" s="13" t="e">
        <f>CK89-CK45</f>
        <v>#REF!</v>
      </c>
      <c r="CL8" s="13" t="e">
        <f>CL89-CL45</f>
        <v>#REF!</v>
      </c>
      <c r="CM8" s="13" t="e">
        <f>CM89-CM45</f>
        <v>#REF!</v>
      </c>
      <c r="CN8" s="13" t="e">
        <f>CN89-CN45</f>
        <v>#REF!</v>
      </c>
      <c r="CO8" s="13" t="e">
        <f>CO89-CO45</f>
        <v>#REF!</v>
      </c>
      <c r="CP8" s="13" t="e">
        <f>CP89-CP45</f>
        <v>#REF!</v>
      </c>
      <c r="CQ8" s="13" t="e">
        <f>CQ89-CQ45</f>
        <v>#REF!</v>
      </c>
      <c r="CR8" s="106"/>
      <c r="CS8" s="13" t="e">
        <f>CS89-CS45</f>
        <v>#REF!</v>
      </c>
      <c r="CT8" s="13" t="e">
        <f>CT89-CT45</f>
        <v>#REF!</v>
      </c>
      <c r="CU8" s="13" t="e">
        <f>CU89-CU45</f>
        <v>#REF!</v>
      </c>
      <c r="CV8" s="13" t="e">
        <f>CV89-CV45</f>
        <v>#REF!</v>
      </c>
      <c r="CW8" s="13" t="e">
        <f>CW89-CW45</f>
        <v>#REF!</v>
      </c>
      <c r="CX8" s="13" t="e">
        <f>CX89-CX45</f>
        <v>#REF!</v>
      </c>
      <c r="CY8" s="13" t="e">
        <f>CY89-CY45</f>
        <v>#REF!</v>
      </c>
      <c r="CZ8" s="13" t="e">
        <f>CZ89-CZ45</f>
        <v>#REF!</v>
      </c>
      <c r="DA8" s="13" t="e">
        <f>DA89-DA45</f>
        <v>#REF!</v>
      </c>
      <c r="DL8" s="102">
        <v>144.81818181818181</v>
      </c>
      <c r="DM8" s="102"/>
      <c r="DN8" s="103" t="e">
        <f>AVERAGE(CX8,CY8,CZ8,DA8,DB8,DC8,DE8,DF8,DI8,DJ8,DK8)</f>
        <v>#REF!</v>
      </c>
    </row>
    <row r="9" spans="3:118" hidden="1" x14ac:dyDescent="0.35">
      <c r="C9" t="s">
        <v>90</v>
      </c>
      <c r="D9" t="s">
        <v>91</v>
      </c>
      <c r="F9" s="96" t="e">
        <f>F57-#REF!</f>
        <v>#REF!</v>
      </c>
      <c r="G9" s="96" t="e">
        <f>G57-#REF!</f>
        <v>#REF!</v>
      </c>
      <c r="H9" s="96" t="e">
        <f>H57-#REF!</f>
        <v>#REF!</v>
      </c>
      <c r="I9" s="96" t="e">
        <f>I57-#REF!</f>
        <v>#REF!</v>
      </c>
      <c r="J9" s="96" t="e">
        <f>J57-#REF!</f>
        <v>#REF!</v>
      </c>
      <c r="K9" s="96" t="e">
        <f>K57-#REF!</f>
        <v>#REF!</v>
      </c>
      <c r="L9" s="96"/>
      <c r="M9" s="101" t="e">
        <f>M57-#REF!</f>
        <v>#REF!</v>
      </c>
      <c r="CG9" s="103" t="e">
        <f>CG8/7</f>
        <v>#REF!</v>
      </c>
      <c r="CH9" s="103" t="e">
        <f t="shared" ref="CH9:CS9" si="4">CH8/7</f>
        <v>#REF!</v>
      </c>
      <c r="CI9" s="103" t="e">
        <f t="shared" si="4"/>
        <v>#REF!</v>
      </c>
      <c r="CJ9" s="103" t="e">
        <f t="shared" si="4"/>
        <v>#REF!</v>
      </c>
      <c r="CK9" s="103" t="e">
        <f t="shared" si="4"/>
        <v>#REF!</v>
      </c>
      <c r="CL9" s="103" t="e">
        <f t="shared" si="4"/>
        <v>#REF!</v>
      </c>
      <c r="CM9" s="103" t="e">
        <f t="shared" si="4"/>
        <v>#REF!</v>
      </c>
      <c r="CN9" s="103" t="e">
        <f t="shared" si="4"/>
        <v>#REF!</v>
      </c>
      <c r="CO9" s="103" t="e">
        <f t="shared" si="4"/>
        <v>#REF!</v>
      </c>
      <c r="CP9" s="103" t="e">
        <f t="shared" si="4"/>
        <v>#REF!</v>
      </c>
      <c r="CQ9" s="103" t="e">
        <f t="shared" si="4"/>
        <v>#REF!</v>
      </c>
      <c r="CR9" s="103"/>
      <c r="CS9" s="103" t="e">
        <f t="shared" si="4"/>
        <v>#REF!</v>
      </c>
      <c r="CT9" s="103" t="e">
        <f t="shared" ref="CT9:DA9" si="5">CT8/7</f>
        <v>#REF!</v>
      </c>
      <c r="CU9" s="103" t="e">
        <f t="shared" si="5"/>
        <v>#REF!</v>
      </c>
      <c r="CV9" s="103" t="e">
        <f t="shared" si="5"/>
        <v>#REF!</v>
      </c>
      <c r="CW9" s="103" t="e">
        <f t="shared" si="5"/>
        <v>#REF!</v>
      </c>
      <c r="CX9" s="103" t="e">
        <f t="shared" si="5"/>
        <v>#REF!</v>
      </c>
      <c r="CY9" s="103" t="e">
        <f t="shared" si="5"/>
        <v>#REF!</v>
      </c>
      <c r="CZ9" s="103" t="e">
        <f t="shared" si="5"/>
        <v>#REF!</v>
      </c>
      <c r="DA9" s="103" t="e">
        <f t="shared" si="5"/>
        <v>#REF!</v>
      </c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2">
        <v>20.688311688311689</v>
      </c>
      <c r="DM9" s="102"/>
      <c r="DN9" s="103" t="e">
        <f>DN8/7</f>
        <v>#REF!</v>
      </c>
    </row>
    <row r="10" spans="3:118" hidden="1" x14ac:dyDescent="0.35">
      <c r="C10" t="s">
        <v>92</v>
      </c>
      <c r="D10" t="s">
        <v>93</v>
      </c>
      <c r="F10" s="96" t="e">
        <f>F89-#REF!</f>
        <v>#REF!</v>
      </c>
      <c r="G10" s="96" t="e">
        <f>G89-#REF!</f>
        <v>#REF!</v>
      </c>
      <c r="H10" s="96" t="e">
        <f>H89-#REF!</f>
        <v>#REF!</v>
      </c>
      <c r="I10" s="96" t="e">
        <f>I89-#REF!</f>
        <v>#REF!</v>
      </c>
      <c r="J10" s="96" t="e">
        <f>J89-#REF!</f>
        <v>#REF!</v>
      </c>
      <c r="K10" s="96" t="e">
        <f>K89-#REF!</f>
        <v>#REF!</v>
      </c>
      <c r="L10" s="96"/>
      <c r="M10" s="101" t="e">
        <f>M89-#REF!</f>
        <v>#REF!</v>
      </c>
      <c r="CG10" s="13" t="e">
        <f>CG89-CG75</f>
        <v>#REF!</v>
      </c>
      <c r="CH10" s="13" t="e">
        <f>CH89-CH75</f>
        <v>#REF!</v>
      </c>
      <c r="CI10" s="13" t="e">
        <f>CI89-CI75</f>
        <v>#REF!</v>
      </c>
      <c r="CJ10" s="13" t="e">
        <f>CJ89-CJ75</f>
        <v>#REF!</v>
      </c>
      <c r="CK10" s="13" t="e">
        <f>CK89-CK75</f>
        <v>#REF!</v>
      </c>
      <c r="CL10" s="13" t="e">
        <f>CL89-CL75</f>
        <v>#REF!</v>
      </c>
      <c r="CM10" s="13" t="e">
        <f>CM89-CM75</f>
        <v>#REF!</v>
      </c>
      <c r="CN10" s="13" t="e">
        <f>CN89-CN75</f>
        <v>#REF!</v>
      </c>
      <c r="CO10" s="13" t="e">
        <f>CO89-CO75</f>
        <v>#REF!</v>
      </c>
      <c r="CP10" s="13" t="e">
        <f>CP89-CP75</f>
        <v>#REF!</v>
      </c>
      <c r="CQ10" s="13" t="e">
        <f>CQ89-CQ75</f>
        <v>#REF!</v>
      </c>
      <c r="CR10" s="13"/>
      <c r="CS10" s="13" t="e">
        <f>CS89-CS75</f>
        <v>#REF!</v>
      </c>
      <c r="CT10" s="13" t="e">
        <f>CT89-CT75</f>
        <v>#REF!</v>
      </c>
      <c r="CU10" s="13" t="e">
        <f>CU89-CU75</f>
        <v>#REF!</v>
      </c>
      <c r="CV10" s="13" t="e">
        <f>CV89-CV75</f>
        <v>#REF!</v>
      </c>
      <c r="CW10" s="13" t="e">
        <f>CW89-CW75</f>
        <v>#REF!</v>
      </c>
      <c r="CX10" s="13" t="e">
        <f>CX89-CX75</f>
        <v>#REF!</v>
      </c>
      <c r="CY10" s="13" t="e">
        <f>CY89-CY75</f>
        <v>#REF!</v>
      </c>
      <c r="CZ10" s="13" t="e">
        <f>CZ89-CZ75</f>
        <v>#REF!</v>
      </c>
      <c r="DA10" s="13" t="e">
        <f>DA89-DA75</f>
        <v>#REF!</v>
      </c>
      <c r="DL10" s="102">
        <v>106.90909090909091</v>
      </c>
      <c r="DM10" s="102"/>
      <c r="DN10" s="103" t="e">
        <f>AVERAGE(CX10,CY10,CZ10,DA10,DB10,DC10,DE10,DF10,DI10,DJ10,DK10)</f>
        <v>#REF!</v>
      </c>
    </row>
    <row r="11" spans="3:118" hidden="1" x14ac:dyDescent="0.35">
      <c r="C11" t="s">
        <v>94</v>
      </c>
      <c r="D11" t="s">
        <v>95</v>
      </c>
      <c r="E11" s="107"/>
      <c r="F11" s="104" t="e">
        <f>F10/30</f>
        <v>#REF!</v>
      </c>
      <c r="G11" s="104" t="e">
        <f t="shared" ref="G11:M11" si="6">G10/30</f>
        <v>#REF!</v>
      </c>
      <c r="H11" s="104" t="e">
        <f t="shared" si="6"/>
        <v>#REF!</v>
      </c>
      <c r="I11" s="104" t="e">
        <f t="shared" si="6"/>
        <v>#REF!</v>
      </c>
      <c r="J11" s="104" t="e">
        <f t="shared" si="6"/>
        <v>#REF!</v>
      </c>
      <c r="K11" s="104" t="e">
        <f t="shared" si="6"/>
        <v>#REF!</v>
      </c>
      <c r="L11" s="104"/>
      <c r="M11" s="105" t="e">
        <f t="shared" si="6"/>
        <v>#REF!</v>
      </c>
      <c r="CG11" s="103" t="e">
        <f>CG10/7</f>
        <v>#REF!</v>
      </c>
      <c r="CH11" s="103" t="e">
        <f t="shared" ref="CH11:CS11" si="7">CH10/7</f>
        <v>#REF!</v>
      </c>
      <c r="CI11" s="103" t="e">
        <f t="shared" si="7"/>
        <v>#REF!</v>
      </c>
      <c r="CJ11" s="103" t="e">
        <f t="shared" si="7"/>
        <v>#REF!</v>
      </c>
      <c r="CK11" s="103" t="e">
        <f t="shared" si="7"/>
        <v>#REF!</v>
      </c>
      <c r="CL11" s="103" t="e">
        <f t="shared" si="7"/>
        <v>#REF!</v>
      </c>
      <c r="CM11" s="103" t="e">
        <f t="shared" si="7"/>
        <v>#REF!</v>
      </c>
      <c r="CN11" s="103" t="e">
        <f t="shared" si="7"/>
        <v>#REF!</v>
      </c>
      <c r="CO11" s="103" t="e">
        <f t="shared" si="7"/>
        <v>#REF!</v>
      </c>
      <c r="CP11" s="103" t="e">
        <f t="shared" si="7"/>
        <v>#REF!</v>
      </c>
      <c r="CQ11" s="103" t="e">
        <f t="shared" si="7"/>
        <v>#REF!</v>
      </c>
      <c r="CR11" s="103"/>
      <c r="CS11" s="103" t="e">
        <f t="shared" si="7"/>
        <v>#REF!</v>
      </c>
      <c r="CT11" s="103" t="e">
        <f t="shared" ref="CT11:DA11" si="8">CT10/7</f>
        <v>#REF!</v>
      </c>
      <c r="CU11" s="103" t="e">
        <f t="shared" si="8"/>
        <v>#REF!</v>
      </c>
      <c r="CV11" s="103" t="e">
        <f t="shared" si="8"/>
        <v>#REF!</v>
      </c>
      <c r="CW11" s="103" t="e">
        <f t="shared" si="8"/>
        <v>#REF!</v>
      </c>
      <c r="CX11" s="103" t="e">
        <f t="shared" si="8"/>
        <v>#REF!</v>
      </c>
      <c r="CY11" s="103" t="e">
        <f t="shared" si="8"/>
        <v>#REF!</v>
      </c>
      <c r="CZ11" s="103" t="e">
        <f t="shared" si="8"/>
        <v>#REF!</v>
      </c>
      <c r="DA11" s="103" t="e">
        <f t="shared" si="8"/>
        <v>#REF!</v>
      </c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2">
        <v>15.272727272727272</v>
      </c>
      <c r="DM11" s="102"/>
      <c r="DN11" s="103" t="e">
        <f>DN10/7</f>
        <v>#REF!</v>
      </c>
    </row>
    <row r="12" spans="3:118" hidden="1" x14ac:dyDescent="0.35">
      <c r="C12" t="s">
        <v>96</v>
      </c>
      <c r="CG12" s="13" t="e">
        <f>CG89-CG57</f>
        <v>#REF!</v>
      </c>
      <c r="CH12" s="13" t="e">
        <f>CH89-CH57</f>
        <v>#REF!</v>
      </c>
      <c r="CI12" s="13" t="e">
        <f>CI89-CI57</f>
        <v>#REF!</v>
      </c>
      <c r="CJ12" s="13" t="e">
        <f>CJ89-CJ57</f>
        <v>#REF!</v>
      </c>
      <c r="CK12" s="13" t="e">
        <f>CK89-CK57</f>
        <v>#REF!</v>
      </c>
      <c r="CL12" s="13" t="e">
        <f>CL89-CL57</f>
        <v>#REF!</v>
      </c>
      <c r="CM12" s="13" t="e">
        <f>CM89-CM57</f>
        <v>#REF!</v>
      </c>
      <c r="CN12" s="13" t="e">
        <f>CN89-CN57</f>
        <v>#REF!</v>
      </c>
      <c r="CO12" s="13" t="e">
        <f>CO89-CO57</f>
        <v>#REF!</v>
      </c>
      <c r="CP12" s="13" t="e">
        <f>CP89-CP57</f>
        <v>#REF!</v>
      </c>
      <c r="CQ12" s="13" t="e">
        <f>CQ89-CQ57</f>
        <v>#REF!</v>
      </c>
      <c r="CR12" s="13"/>
      <c r="CS12" s="13" t="e">
        <f>CS89-CS57</f>
        <v>#REF!</v>
      </c>
      <c r="CT12" s="13" t="e">
        <f>CT89-CT57</f>
        <v>#REF!</v>
      </c>
      <c r="CU12" s="13" t="e">
        <f>CU89-CU57</f>
        <v>#REF!</v>
      </c>
      <c r="CV12" s="13" t="e">
        <f>CV89-CV57</f>
        <v>#REF!</v>
      </c>
      <c r="CW12" s="13" t="e">
        <f>CW89-CW57</f>
        <v>#REF!</v>
      </c>
      <c r="CX12" s="13" t="e">
        <f>CX89-CX57</f>
        <v>#REF!</v>
      </c>
      <c r="CY12" s="13" t="e">
        <f>CY89-CY57</f>
        <v>#REF!</v>
      </c>
      <c r="CZ12" s="13" t="e">
        <f>CZ89-CZ57</f>
        <v>#REF!</v>
      </c>
      <c r="DA12" s="13" t="e">
        <f>DA89-DA57</f>
        <v>#REF!</v>
      </c>
      <c r="DL12" s="102">
        <v>118.45454545454545</v>
      </c>
      <c r="DM12" s="102"/>
      <c r="DN12" s="103" t="e">
        <f>AVERAGE(CX12,CY12,CZ12,DA12,DB12,DC12,DE12,DF12,DI12,DJ12,DK12)</f>
        <v>#REF!</v>
      </c>
    </row>
    <row r="13" spans="3:118" hidden="1" x14ac:dyDescent="0.35">
      <c r="C13" t="s">
        <v>97</v>
      </c>
      <c r="CG13" s="103" t="e">
        <f>CG12/7</f>
        <v>#REF!</v>
      </c>
      <c r="CH13" s="103" t="e">
        <f t="shared" ref="CH13:CS13" si="9">CH12/7</f>
        <v>#REF!</v>
      </c>
      <c r="CI13" s="103" t="e">
        <f t="shared" si="9"/>
        <v>#REF!</v>
      </c>
      <c r="CJ13" s="103" t="e">
        <f t="shared" si="9"/>
        <v>#REF!</v>
      </c>
      <c r="CK13" s="103" t="e">
        <f t="shared" si="9"/>
        <v>#REF!</v>
      </c>
      <c r="CL13" s="103" t="e">
        <f t="shared" si="9"/>
        <v>#REF!</v>
      </c>
      <c r="CM13" s="103" t="e">
        <f t="shared" si="9"/>
        <v>#REF!</v>
      </c>
      <c r="CN13" s="103" t="e">
        <f t="shared" si="9"/>
        <v>#REF!</v>
      </c>
      <c r="CO13" s="103" t="e">
        <f t="shared" si="9"/>
        <v>#REF!</v>
      </c>
      <c r="CP13" s="103" t="e">
        <f t="shared" si="9"/>
        <v>#REF!</v>
      </c>
      <c r="CQ13" s="103" t="e">
        <f t="shared" si="9"/>
        <v>#REF!</v>
      </c>
      <c r="CR13" s="103"/>
      <c r="CS13" s="103" t="e">
        <f t="shared" si="9"/>
        <v>#REF!</v>
      </c>
      <c r="CT13" s="103" t="e">
        <f t="shared" ref="CT13:DA13" si="10">CT12/7</f>
        <v>#REF!</v>
      </c>
      <c r="CU13" s="103" t="e">
        <f t="shared" si="10"/>
        <v>#REF!</v>
      </c>
      <c r="CV13" s="103" t="e">
        <f t="shared" si="10"/>
        <v>#REF!</v>
      </c>
      <c r="CW13" s="103" t="e">
        <f t="shared" si="10"/>
        <v>#REF!</v>
      </c>
      <c r="CX13" s="103" t="e">
        <f t="shared" si="10"/>
        <v>#REF!</v>
      </c>
      <c r="CY13" s="103" t="e">
        <f t="shared" si="10"/>
        <v>#REF!</v>
      </c>
      <c r="CZ13" s="103" t="e">
        <f t="shared" si="10"/>
        <v>#REF!</v>
      </c>
      <c r="DA13" s="103" t="e">
        <f t="shared" si="10"/>
        <v>#REF!</v>
      </c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2">
        <v>16.922077922077921</v>
      </c>
      <c r="DM13" s="102"/>
      <c r="DN13" s="103" t="e">
        <f>DN12/7</f>
        <v>#REF!</v>
      </c>
    </row>
    <row r="14" spans="3:118" hidden="1" x14ac:dyDescent="0.35">
      <c r="C14" t="s">
        <v>98</v>
      </c>
      <c r="K14" s="103"/>
      <c r="CG14" s="13" t="e">
        <f>CG89-CG68</f>
        <v>#REF!</v>
      </c>
      <c r="CH14" s="13" t="e">
        <f>CH89-CH68</f>
        <v>#REF!</v>
      </c>
      <c r="CI14" s="13" t="e">
        <f>CI89-CI68</f>
        <v>#REF!</v>
      </c>
      <c r="CJ14" s="13" t="e">
        <f>CJ89-CJ68</f>
        <v>#REF!</v>
      </c>
      <c r="CK14" s="13" t="e">
        <f>CK89-CK68</f>
        <v>#REF!</v>
      </c>
      <c r="CL14" s="13" t="e">
        <f>CL89-CL68</f>
        <v>#REF!</v>
      </c>
      <c r="CM14" s="13" t="e">
        <f>CM89-CM68</f>
        <v>#REF!</v>
      </c>
      <c r="CN14" s="13" t="e">
        <f>CN89-CN68</f>
        <v>#REF!</v>
      </c>
      <c r="CO14" s="13" t="e">
        <f>CO89-CO68</f>
        <v>#REF!</v>
      </c>
      <c r="CP14" s="13" t="e">
        <f>CP89-CP68</f>
        <v>#REF!</v>
      </c>
      <c r="CQ14" s="13" t="e">
        <f>CQ89-CQ68</f>
        <v>#REF!</v>
      </c>
      <c r="CR14" s="13"/>
      <c r="CS14" s="13" t="e">
        <f>CS89-CS68</f>
        <v>#REF!</v>
      </c>
      <c r="CT14" s="13" t="e">
        <f>CT89-CT68</f>
        <v>#REF!</v>
      </c>
      <c r="CU14" s="13" t="e">
        <f>CU89-CU68</f>
        <v>#REF!</v>
      </c>
      <c r="CV14" s="13" t="e">
        <f>CV89-CV68</f>
        <v>#REF!</v>
      </c>
      <c r="CW14" s="13" t="e">
        <f>CW89-CW68</f>
        <v>#REF!</v>
      </c>
      <c r="CX14" s="13" t="e">
        <f>CX89-CX68</f>
        <v>#REF!</v>
      </c>
      <c r="CY14" s="13" t="e">
        <f>CY89-CY68</f>
        <v>#REF!</v>
      </c>
      <c r="CZ14" s="13" t="e">
        <f>CZ89-CZ68</f>
        <v>#REF!</v>
      </c>
      <c r="DA14" s="13" t="e">
        <f>DA89-DA68</f>
        <v>#REF!</v>
      </c>
      <c r="DL14" s="102">
        <v>116.45454545454545</v>
      </c>
      <c r="DM14" s="102"/>
      <c r="DN14" s="103" t="e">
        <f>AVERAGE(CX14,CY14,CZ14,DA14,DB14,DC14,DE14,DF14,DI14,DJ14,DK14)</f>
        <v>#REF!</v>
      </c>
    </row>
    <row r="15" spans="3:118" hidden="1" x14ac:dyDescent="0.35">
      <c r="C15" t="s">
        <v>99</v>
      </c>
      <c r="D15" t="s">
        <v>0</v>
      </c>
      <c r="E15" s="103"/>
      <c r="K15" s="103"/>
      <c r="CG15" s="103" t="e">
        <f>CG14/7</f>
        <v>#REF!</v>
      </c>
      <c r="CH15" s="103" t="e">
        <f t="shared" ref="CH15:CS15" si="11">CH14/7</f>
        <v>#REF!</v>
      </c>
      <c r="CI15" s="103" t="e">
        <f t="shared" si="11"/>
        <v>#REF!</v>
      </c>
      <c r="CJ15" s="103" t="e">
        <f t="shared" si="11"/>
        <v>#REF!</v>
      </c>
      <c r="CK15" s="103" t="e">
        <f t="shared" si="11"/>
        <v>#REF!</v>
      </c>
      <c r="CL15" s="103" t="e">
        <f t="shared" si="11"/>
        <v>#REF!</v>
      </c>
      <c r="CM15" s="103" t="e">
        <f t="shared" si="11"/>
        <v>#REF!</v>
      </c>
      <c r="CN15" s="103" t="e">
        <f t="shared" si="11"/>
        <v>#REF!</v>
      </c>
      <c r="CO15" s="103" t="e">
        <f t="shared" si="11"/>
        <v>#REF!</v>
      </c>
      <c r="CP15" s="103" t="e">
        <f t="shared" si="11"/>
        <v>#REF!</v>
      </c>
      <c r="CQ15" s="103" t="e">
        <f t="shared" si="11"/>
        <v>#REF!</v>
      </c>
      <c r="CR15" s="103"/>
      <c r="CS15" s="103" t="e">
        <f t="shared" si="11"/>
        <v>#REF!</v>
      </c>
      <c r="CT15" s="103" t="e">
        <f t="shared" ref="CT15:DA15" si="12">CT14/7</f>
        <v>#REF!</v>
      </c>
      <c r="CU15" s="103" t="e">
        <f t="shared" si="12"/>
        <v>#REF!</v>
      </c>
      <c r="CV15" s="103" t="e">
        <f t="shared" si="12"/>
        <v>#REF!</v>
      </c>
      <c r="CW15" s="103" t="e">
        <f t="shared" si="12"/>
        <v>#REF!</v>
      </c>
      <c r="CX15" s="103" t="e">
        <f t="shared" si="12"/>
        <v>#REF!</v>
      </c>
      <c r="CY15" s="103" t="e">
        <f t="shared" si="12"/>
        <v>#REF!</v>
      </c>
      <c r="CZ15" s="103" t="e">
        <f t="shared" si="12"/>
        <v>#REF!</v>
      </c>
      <c r="DA15" s="103" t="e">
        <f t="shared" si="12"/>
        <v>#REF!</v>
      </c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2">
        <v>16.636363636363637</v>
      </c>
      <c r="DM15" s="102"/>
      <c r="DN15" s="103" t="e">
        <f>DN14/7</f>
        <v>#REF!</v>
      </c>
    </row>
    <row r="16" spans="3:118" ht="27" hidden="1" customHeight="1" thickBot="1" x14ac:dyDescent="0.4">
      <c r="C16" t="s">
        <v>100</v>
      </c>
      <c r="E16" s="103"/>
      <c r="CG16" s="13">
        <f>CG89-CG84</f>
        <v>118</v>
      </c>
      <c r="CH16" s="13">
        <f>CH89-CH84</f>
        <v>114</v>
      </c>
      <c r="CI16" s="13">
        <f>CI89-CI84</f>
        <v>109</v>
      </c>
      <c r="CJ16" s="13">
        <f>CJ89-CJ84</f>
        <v>91</v>
      </c>
      <c r="CK16" s="13">
        <f>CK89-CK84</f>
        <v>86</v>
      </c>
      <c r="CL16" s="13">
        <f>CL89-CL84</f>
        <v>89</v>
      </c>
      <c r="CM16" s="13">
        <f>CM89-CM84</f>
        <v>85</v>
      </c>
      <c r="CN16" s="13">
        <f>CN89-CN84</f>
        <v>87</v>
      </c>
      <c r="CO16" s="13">
        <f>CO89-CO84</f>
        <v>97</v>
      </c>
      <c r="CP16" s="13">
        <f>CP89-CP84</f>
        <v>92</v>
      </c>
      <c r="CQ16" s="13">
        <f>CQ89-CQ84</f>
        <v>88</v>
      </c>
      <c r="CR16" s="13"/>
      <c r="CS16" s="13">
        <f>CS89-CS84</f>
        <v>112</v>
      </c>
      <c r="CT16" s="13">
        <f>CT89-CT84</f>
        <v>115</v>
      </c>
      <c r="CU16" s="13">
        <f>CU89-CU84</f>
        <v>103</v>
      </c>
      <c r="CV16" s="13">
        <f>CV89-CV84</f>
        <v>92</v>
      </c>
      <c r="CW16" s="13">
        <f>CW89-CW84</f>
        <v>87</v>
      </c>
      <c r="CX16" s="13">
        <f>CX89-CX84</f>
        <v>88</v>
      </c>
      <c r="CY16" s="13">
        <f>CY89-CY84</f>
        <v>86</v>
      </c>
      <c r="CZ16" s="13">
        <f>CZ89-CZ84</f>
        <v>113</v>
      </c>
      <c r="DA16" s="13">
        <f>DA89-DA84</f>
        <v>110</v>
      </c>
      <c r="DL16" s="102">
        <v>95.454545454545453</v>
      </c>
      <c r="DM16" s="102"/>
      <c r="DN16" s="103">
        <f>AVERAGE(CX16,CY16,CZ16,DA16,DB16,DC16,DE16,DF16,DI16,DJ16,DK16)</f>
        <v>99.25</v>
      </c>
    </row>
    <row r="17" spans="1:123" ht="30" hidden="1" customHeight="1" x14ac:dyDescent="0.35">
      <c r="C17" t="s">
        <v>101</v>
      </c>
      <c r="D17" s="108"/>
      <c r="E17" s="109"/>
      <c r="F17" s="110"/>
      <c r="G17" s="110"/>
      <c r="H17" s="110"/>
      <c r="I17" s="110"/>
      <c r="J17" s="111"/>
      <c r="CG17" s="103">
        <f>CG16/7</f>
        <v>16.857142857142858</v>
      </c>
      <c r="CH17" s="103">
        <f t="shared" ref="CH17:CS17" si="13">CH16/7</f>
        <v>16.285714285714285</v>
      </c>
      <c r="CI17" s="103">
        <f t="shared" si="13"/>
        <v>15.571428571428571</v>
      </c>
      <c r="CJ17" s="103">
        <f t="shared" si="13"/>
        <v>13</v>
      </c>
      <c r="CK17" s="103">
        <f t="shared" si="13"/>
        <v>12.285714285714286</v>
      </c>
      <c r="CL17" s="103">
        <f t="shared" si="13"/>
        <v>12.714285714285714</v>
      </c>
      <c r="CM17" s="103">
        <f t="shared" si="13"/>
        <v>12.142857142857142</v>
      </c>
      <c r="CN17" s="103">
        <f t="shared" si="13"/>
        <v>12.428571428571429</v>
      </c>
      <c r="CO17" s="103">
        <f t="shared" si="13"/>
        <v>13.857142857142858</v>
      </c>
      <c r="CP17" s="103">
        <f t="shared" si="13"/>
        <v>13.142857142857142</v>
      </c>
      <c r="CQ17" s="103">
        <f t="shared" si="13"/>
        <v>12.571428571428571</v>
      </c>
      <c r="CR17" s="103"/>
      <c r="CS17" s="103">
        <f t="shared" si="13"/>
        <v>16</v>
      </c>
      <c r="CT17" s="103">
        <f t="shared" ref="CT17:DA17" si="14">CT16/7</f>
        <v>16.428571428571427</v>
      </c>
      <c r="CU17" s="103">
        <f t="shared" si="14"/>
        <v>14.714285714285714</v>
      </c>
      <c r="CV17" s="103">
        <f t="shared" si="14"/>
        <v>13.142857142857142</v>
      </c>
      <c r="CW17" s="103">
        <f t="shared" si="14"/>
        <v>12.428571428571429</v>
      </c>
      <c r="CX17" s="103">
        <f t="shared" si="14"/>
        <v>12.571428571428571</v>
      </c>
      <c r="CY17" s="103">
        <f t="shared" si="14"/>
        <v>12.285714285714286</v>
      </c>
      <c r="CZ17" s="103">
        <f t="shared" si="14"/>
        <v>16.142857142857142</v>
      </c>
      <c r="DA17" s="103">
        <f t="shared" si="14"/>
        <v>15.714285714285714</v>
      </c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2">
        <v>13.636363636363637</v>
      </c>
      <c r="DM17" s="102"/>
      <c r="DN17" s="103">
        <f>DN16/7</f>
        <v>14.178571428571429</v>
      </c>
    </row>
    <row r="18" spans="1:123" s="134" customFormat="1" ht="38.5" hidden="1" customHeight="1" x14ac:dyDescent="0.35">
      <c r="A18" s="909"/>
      <c r="B18" s="909"/>
      <c r="E18" s="910"/>
      <c r="F18" s="911"/>
      <c r="G18" s="911"/>
      <c r="H18" s="911"/>
      <c r="I18" s="911"/>
      <c r="J18" s="911"/>
      <c r="K18" s="910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3"/>
      <c r="AB18" s="912"/>
      <c r="AC18" s="914"/>
      <c r="AD18" s="914"/>
      <c r="AE18" s="914"/>
      <c r="AF18" s="914"/>
      <c r="AJ18" s="133"/>
      <c r="AK18" s="133"/>
      <c r="AU18" s="133"/>
      <c r="AW18" s="133"/>
      <c r="BE18" s="113"/>
      <c r="BL18" s="912"/>
      <c r="BM18" s="912"/>
      <c r="BN18" s="912"/>
      <c r="CQ18" s="133"/>
      <c r="CR18" s="133"/>
      <c r="DJ18" s="13"/>
      <c r="DK18" s="13"/>
      <c r="DM18" s="1630" t="s">
        <v>454</v>
      </c>
    </row>
    <row r="19" spans="1:123" s="134" customFormat="1" ht="35" customHeight="1" x14ac:dyDescent="0.35">
      <c r="A19" s="909"/>
      <c r="B19" s="909"/>
      <c r="C19" s="1703" t="s">
        <v>464</v>
      </c>
      <c r="E19" s="910"/>
      <c r="F19" s="911"/>
      <c r="G19" s="911"/>
      <c r="H19" s="911"/>
      <c r="I19" s="911"/>
      <c r="J19" s="911"/>
      <c r="K19" s="910"/>
      <c r="M19" s="912"/>
      <c r="N19" s="912"/>
      <c r="O19" s="912"/>
      <c r="P19" s="912"/>
      <c r="Q19" s="912"/>
      <c r="R19" s="912"/>
      <c r="S19" s="912"/>
      <c r="T19" s="912"/>
      <c r="U19" s="912"/>
      <c r="V19" s="912"/>
      <c r="W19" s="912"/>
      <c r="X19" s="912"/>
      <c r="Y19" s="912"/>
      <c r="Z19" s="912"/>
      <c r="AA19" s="913"/>
      <c r="AB19" s="912"/>
      <c r="AC19" s="914"/>
      <c r="AD19" s="914"/>
      <c r="AE19" s="914"/>
      <c r="AF19" s="914"/>
      <c r="AJ19" s="133"/>
      <c r="AK19" s="133"/>
      <c r="AU19" s="133"/>
      <c r="AW19" s="133"/>
      <c r="BE19" s="113"/>
      <c r="BL19" s="912"/>
      <c r="BM19" s="912"/>
      <c r="BN19" s="912"/>
      <c r="CQ19" s="133"/>
      <c r="CR19" s="133"/>
      <c r="DJ19" s="13"/>
      <c r="DK19" s="13"/>
    </row>
    <row r="20" spans="1:123" ht="15.75" customHeight="1" thickBot="1" x14ac:dyDescent="0.4">
      <c r="C20" s="1707" t="s">
        <v>470</v>
      </c>
      <c r="D20" s="112"/>
      <c r="E20" s="113"/>
      <c r="F20" s="114"/>
      <c r="G20" s="114"/>
      <c r="H20" s="114"/>
      <c r="I20" s="114"/>
      <c r="J20" s="115"/>
      <c r="DI20" s="100" t="s">
        <v>452</v>
      </c>
      <c r="DK20" s="100" t="s">
        <v>456</v>
      </c>
      <c r="DO20" s="100" t="s">
        <v>471</v>
      </c>
      <c r="DP20" s="100" t="s">
        <v>482</v>
      </c>
    </row>
    <row r="21" spans="1:123" ht="25" customHeight="1" thickBot="1" x14ac:dyDescent="0.55000000000000004">
      <c r="A21" s="1849" t="s">
        <v>428</v>
      </c>
      <c r="B21" s="1851"/>
      <c r="C21" s="116"/>
      <c r="D21" s="116"/>
      <c r="E21" s="117"/>
      <c r="F21" s="118"/>
      <c r="G21" s="119"/>
      <c r="H21" s="120"/>
      <c r="I21" s="121"/>
      <c r="J21" s="120"/>
      <c r="K21" s="122"/>
      <c r="L21" s="123"/>
      <c r="M21" s="124"/>
      <c r="N21" s="125"/>
      <c r="O21" s="124"/>
      <c r="P21" s="125"/>
      <c r="Q21" s="126"/>
      <c r="R21" s="127"/>
      <c r="S21" s="125"/>
      <c r="T21" s="128"/>
      <c r="U21" s="126"/>
      <c r="V21" s="125"/>
      <c r="W21" s="126"/>
      <c r="X21" s="125"/>
      <c r="Y21" s="125"/>
      <c r="Z21" s="126"/>
      <c r="AA21" s="129"/>
      <c r="AB21" s="130" t="s">
        <v>102</v>
      </c>
      <c r="AC21" s="131"/>
      <c r="AD21" s="131"/>
      <c r="AE21" s="132"/>
      <c r="AF21" s="132"/>
      <c r="AR21" s="133" t="s">
        <v>103</v>
      </c>
      <c r="BB21" s="134"/>
      <c r="BD21" s="134" t="s">
        <v>104</v>
      </c>
      <c r="BG21" s="13">
        <v>2016</v>
      </c>
      <c r="BL21" s="97" t="s">
        <v>105</v>
      </c>
      <c r="BP21" s="13" t="s">
        <v>0</v>
      </c>
      <c r="BR21" s="135" t="s">
        <v>106</v>
      </c>
      <c r="BS21" s="13">
        <v>2017</v>
      </c>
      <c r="CB21" s="13" t="s">
        <v>107</v>
      </c>
      <c r="CH21" s="13" t="s">
        <v>108</v>
      </c>
      <c r="CK21" s="136"/>
      <c r="CQ21" s="99">
        <v>2019</v>
      </c>
      <c r="CS21" s="100" t="s">
        <v>109</v>
      </c>
      <c r="CW21" s="100" t="s">
        <v>110</v>
      </c>
      <c r="CZ21" s="13">
        <v>2020</v>
      </c>
      <c r="DB21" s="100" t="s">
        <v>439</v>
      </c>
      <c r="DF21" s="100" t="s">
        <v>445</v>
      </c>
      <c r="DG21" s="1702" t="s">
        <v>468</v>
      </c>
      <c r="DH21" s="1705">
        <v>2021</v>
      </c>
      <c r="DI21" s="1704"/>
      <c r="DJ21" s="1704"/>
      <c r="DK21" s="1704"/>
      <c r="DL21" s="1702" t="s">
        <v>468</v>
      </c>
      <c r="DM21" s="1702" t="s">
        <v>468</v>
      </c>
      <c r="DN21" s="1702" t="s">
        <v>468</v>
      </c>
      <c r="DO21" s="1706">
        <v>2022</v>
      </c>
      <c r="DP21" s="1702" t="s">
        <v>468</v>
      </c>
      <c r="DS21" s="1702" t="s">
        <v>468</v>
      </c>
    </row>
    <row r="22" spans="1:123" ht="30" customHeight="1" thickBot="1" x14ac:dyDescent="0.4">
      <c r="A22" s="1850"/>
      <c r="B22" s="1852"/>
      <c r="C22" s="137" t="s">
        <v>111</v>
      </c>
      <c r="D22" s="137"/>
      <c r="E22" s="138"/>
      <c r="F22" s="139"/>
      <c r="G22" s="140"/>
      <c r="H22" s="139"/>
      <c r="I22" s="140"/>
      <c r="J22" s="140"/>
      <c r="K22" s="139"/>
      <c r="L22" s="141"/>
      <c r="M22" s="142"/>
      <c r="N22" s="143"/>
      <c r="O22" s="143"/>
      <c r="P22" s="143"/>
      <c r="Q22" s="143"/>
      <c r="R22" s="143"/>
      <c r="S22" s="143"/>
      <c r="T22" s="143"/>
      <c r="U22" s="143"/>
      <c r="V22" s="144"/>
      <c r="W22" s="145"/>
      <c r="X22" s="146"/>
      <c r="Y22" s="145"/>
      <c r="Z22" s="146"/>
      <c r="AA22" s="147"/>
      <c r="AB22" s="146">
        <v>41455</v>
      </c>
      <c r="AC22" s="145">
        <v>41485</v>
      </c>
      <c r="AD22" s="148">
        <v>41516</v>
      </c>
      <c r="AE22" s="148">
        <v>41547</v>
      </c>
      <c r="AF22" s="148">
        <v>41577</v>
      </c>
      <c r="AG22" s="148">
        <v>41608</v>
      </c>
      <c r="AH22" s="148">
        <v>41638</v>
      </c>
      <c r="AI22" s="148">
        <v>41304</v>
      </c>
      <c r="AJ22" s="148">
        <v>41333</v>
      </c>
      <c r="AK22" s="148">
        <v>41363</v>
      </c>
      <c r="AL22" s="148">
        <v>41394</v>
      </c>
      <c r="AM22" s="149">
        <v>41789</v>
      </c>
      <c r="AN22" s="149">
        <v>41820</v>
      </c>
      <c r="AO22" s="149">
        <v>41850</v>
      </c>
      <c r="AP22" s="150">
        <v>41881</v>
      </c>
      <c r="AQ22" s="149">
        <v>41912</v>
      </c>
      <c r="AR22" s="150">
        <v>41942</v>
      </c>
      <c r="AS22" s="150">
        <v>41973</v>
      </c>
      <c r="AT22" s="150">
        <v>42003</v>
      </c>
      <c r="AU22" s="151">
        <v>42034</v>
      </c>
      <c r="AV22" s="150">
        <v>42063</v>
      </c>
      <c r="AW22" s="151">
        <v>42093</v>
      </c>
      <c r="AX22" s="150">
        <v>42124</v>
      </c>
      <c r="AY22" s="150">
        <v>42154</v>
      </c>
      <c r="AZ22" s="150">
        <v>42185</v>
      </c>
      <c r="BA22" s="150">
        <v>42215</v>
      </c>
      <c r="BB22" s="150">
        <v>41881</v>
      </c>
      <c r="BC22" s="150">
        <v>41912</v>
      </c>
      <c r="BD22" s="150">
        <v>41942</v>
      </c>
      <c r="BE22" s="150">
        <v>41973</v>
      </c>
      <c r="BF22" s="150">
        <v>42003</v>
      </c>
      <c r="BG22" s="150">
        <v>42399</v>
      </c>
      <c r="BH22" s="149">
        <v>42428</v>
      </c>
      <c r="BI22" s="150">
        <v>42459</v>
      </c>
      <c r="BJ22" s="150">
        <v>42490</v>
      </c>
      <c r="BK22" s="152">
        <v>42520</v>
      </c>
      <c r="BL22" s="152">
        <v>42551</v>
      </c>
      <c r="BM22" s="149">
        <v>42581</v>
      </c>
      <c r="BN22" s="150">
        <v>42612</v>
      </c>
      <c r="BO22" s="153">
        <v>42643</v>
      </c>
      <c r="BP22" s="150">
        <v>42673</v>
      </c>
      <c r="BQ22" s="149">
        <v>42704</v>
      </c>
      <c r="BR22" s="150">
        <v>42734</v>
      </c>
      <c r="BS22" s="152">
        <v>42765</v>
      </c>
      <c r="BT22" s="153">
        <v>42794</v>
      </c>
      <c r="BU22" s="149">
        <v>42824</v>
      </c>
      <c r="BV22" s="150">
        <v>42855</v>
      </c>
      <c r="BW22" s="152">
        <v>42885</v>
      </c>
      <c r="BX22" s="150">
        <v>42916</v>
      </c>
      <c r="BY22" s="150">
        <v>42946</v>
      </c>
      <c r="BZ22" s="150">
        <v>42977</v>
      </c>
      <c r="CA22" s="150">
        <v>43008</v>
      </c>
      <c r="CB22" s="150">
        <v>43038</v>
      </c>
      <c r="CC22" s="150">
        <v>43069</v>
      </c>
      <c r="CD22" s="150">
        <v>43099</v>
      </c>
      <c r="CE22" s="152">
        <v>43130</v>
      </c>
      <c r="CF22" s="153">
        <v>43159</v>
      </c>
      <c r="CG22" s="150">
        <v>43189</v>
      </c>
      <c r="CH22" s="150">
        <v>43220</v>
      </c>
      <c r="CI22" s="150">
        <v>43250</v>
      </c>
      <c r="CJ22" s="150">
        <v>43281</v>
      </c>
      <c r="CK22" s="150">
        <v>43311</v>
      </c>
      <c r="CL22" s="150">
        <v>43342</v>
      </c>
      <c r="CM22" s="154">
        <v>43008</v>
      </c>
      <c r="CN22" s="149">
        <v>43038</v>
      </c>
      <c r="CO22" s="150">
        <v>43069</v>
      </c>
      <c r="CP22" s="153">
        <v>43099</v>
      </c>
      <c r="CQ22" s="151">
        <v>43130</v>
      </c>
      <c r="CR22" s="155">
        <v>42794</v>
      </c>
      <c r="CS22" s="150">
        <v>43189</v>
      </c>
      <c r="CT22" s="150">
        <v>43220</v>
      </c>
      <c r="CU22" s="150">
        <v>43250</v>
      </c>
      <c r="CV22" s="150">
        <v>43281</v>
      </c>
      <c r="CW22" s="150" t="s">
        <v>427</v>
      </c>
      <c r="CX22" s="149" t="s">
        <v>429</v>
      </c>
      <c r="CY22" s="1616">
        <v>43099</v>
      </c>
      <c r="CZ22" s="1615">
        <v>42794</v>
      </c>
      <c r="DA22" s="150" t="s">
        <v>430</v>
      </c>
      <c r="DB22" s="150">
        <v>43281</v>
      </c>
      <c r="DD22" s="150" t="s">
        <v>427</v>
      </c>
      <c r="DF22" s="149" t="s">
        <v>429</v>
      </c>
      <c r="DG22" s="1616">
        <v>43099</v>
      </c>
      <c r="DH22" s="1615">
        <v>42794</v>
      </c>
      <c r="DI22" s="149" t="s">
        <v>430</v>
      </c>
      <c r="DJ22" s="1657"/>
      <c r="DK22" s="1685" t="s">
        <v>457</v>
      </c>
      <c r="DL22" s="1686" t="s">
        <v>458</v>
      </c>
      <c r="DM22" s="1686" t="s">
        <v>459</v>
      </c>
      <c r="DN22" s="1687" t="s">
        <v>460</v>
      </c>
      <c r="DO22" s="1687">
        <v>44255</v>
      </c>
      <c r="DP22" s="1687" t="s">
        <v>469</v>
      </c>
      <c r="DQ22" s="149">
        <v>44346</v>
      </c>
      <c r="DR22" s="149" t="s">
        <v>480</v>
      </c>
      <c r="DS22" s="149">
        <v>44438</v>
      </c>
    </row>
    <row r="23" spans="1:123" s="169" customFormat="1" ht="30" hidden="1" customHeight="1" thickBot="1" x14ac:dyDescent="0.4">
      <c r="A23" s="1850"/>
      <c r="B23" s="1852"/>
      <c r="C23" s="156" t="s">
        <v>112</v>
      </c>
      <c r="D23" s="156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/>
      <c r="S23" s="160"/>
      <c r="T23" s="161"/>
      <c r="U23" s="162"/>
      <c r="V23" s="163"/>
      <c r="W23" s="164"/>
      <c r="X23" s="165"/>
      <c r="Y23" s="164"/>
      <c r="Z23" s="166"/>
      <c r="AA23" s="167"/>
      <c r="AB23" s="163">
        <f t="shared" ref="AB23:AL23" si="15">AB217</f>
        <v>41172</v>
      </c>
      <c r="AC23" s="168">
        <f t="shared" si="15"/>
        <v>41565</v>
      </c>
      <c r="AD23" s="168">
        <f t="shared" si="15"/>
        <v>41233</v>
      </c>
      <c r="AE23" s="168">
        <f t="shared" si="15"/>
        <v>41261</v>
      </c>
      <c r="AF23" s="168">
        <f t="shared" si="15"/>
        <v>41303</v>
      </c>
      <c r="AG23" s="168">
        <f t="shared" si="15"/>
        <v>41324</v>
      </c>
      <c r="AH23" s="168">
        <f t="shared" si="15"/>
        <v>41360</v>
      </c>
      <c r="AI23" s="168">
        <f t="shared" si="15"/>
        <v>41375</v>
      </c>
      <c r="AJ23" s="168" t="str">
        <f t="shared" si="15"/>
        <v>same as 1/30</v>
      </c>
      <c r="AK23" s="168">
        <f t="shared" si="15"/>
        <v>41416</v>
      </c>
      <c r="AL23" s="168">
        <f t="shared" si="15"/>
        <v>41438</v>
      </c>
      <c r="AU23" s="170"/>
      <c r="AW23" s="170"/>
      <c r="BI23" s="171"/>
      <c r="BJ23" s="171"/>
      <c r="BR23" s="171"/>
      <c r="CG23" s="171"/>
      <c r="CQ23" s="170"/>
      <c r="CR23" s="170"/>
      <c r="DJ23" s="1658"/>
      <c r="DO23" s="1621"/>
    </row>
    <row r="24" spans="1:123" s="99" customFormat="1" ht="30" customHeight="1" thickBot="1" x14ac:dyDescent="0.4">
      <c r="A24" s="1850"/>
      <c r="B24" s="1852"/>
      <c r="C24" s="172" t="s">
        <v>113</v>
      </c>
      <c r="D24" s="172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  <c r="S24" s="176"/>
      <c r="T24" s="177"/>
      <c r="U24" s="178"/>
      <c r="V24" s="179"/>
      <c r="W24" s="180"/>
      <c r="X24" s="181"/>
      <c r="Y24" s="180"/>
      <c r="Z24" s="182"/>
      <c r="AA24" s="180"/>
      <c r="AB24" s="182">
        <f t="shared" ref="AB24:AI24" si="16">AB31-14</f>
        <v>41267</v>
      </c>
      <c r="AC24" s="176">
        <f t="shared" si="16"/>
        <v>41288</v>
      </c>
      <c r="AD24" s="176">
        <f t="shared" si="16"/>
        <v>41330</v>
      </c>
      <c r="AE24" s="176">
        <f t="shared" si="16"/>
        <v>41352</v>
      </c>
      <c r="AF24" s="176">
        <f t="shared" si="16"/>
        <v>41387</v>
      </c>
      <c r="AG24" s="176">
        <f t="shared" si="16"/>
        <v>41415</v>
      </c>
      <c r="AH24" s="176">
        <f t="shared" si="16"/>
        <v>41450</v>
      </c>
      <c r="AI24" s="176">
        <f t="shared" si="16"/>
        <v>41471</v>
      </c>
      <c r="AJ24" s="176" t="s">
        <v>114</v>
      </c>
      <c r="AK24" s="176">
        <f>AK31-14</f>
        <v>41507</v>
      </c>
      <c r="AL24" s="176">
        <f>AL31-14</f>
        <v>41176</v>
      </c>
      <c r="AM24" s="176">
        <f>AM31-14</f>
        <v>41211</v>
      </c>
      <c r="AN24" s="176">
        <f>AN31-14</f>
        <v>41248</v>
      </c>
      <c r="AO24" s="176">
        <v>41628</v>
      </c>
      <c r="AP24" s="176">
        <f>AP31-14</f>
        <v>41316</v>
      </c>
      <c r="AQ24" s="176">
        <f>AQ31-14</f>
        <v>41344</v>
      </c>
      <c r="AR24" s="176">
        <v>41379</v>
      </c>
      <c r="AS24" s="176">
        <f>AS31-14</f>
        <v>41779</v>
      </c>
      <c r="AT24" s="176">
        <f t="shared" ref="AT24:BF24" si="17">AT31-14</f>
        <v>41821</v>
      </c>
      <c r="AU24" s="176">
        <f t="shared" si="17"/>
        <v>41470</v>
      </c>
      <c r="AV24" s="183" t="s">
        <v>114</v>
      </c>
      <c r="AW24" s="176">
        <v>41877</v>
      </c>
      <c r="AX24" s="176">
        <f t="shared" si="17"/>
        <v>41561</v>
      </c>
      <c r="AY24" s="176">
        <f t="shared" si="17"/>
        <v>41589</v>
      </c>
      <c r="AZ24" s="176">
        <f t="shared" si="17"/>
        <v>41613</v>
      </c>
      <c r="BA24" s="176">
        <f t="shared" si="17"/>
        <v>42017</v>
      </c>
      <c r="BB24" s="176">
        <f t="shared" si="17"/>
        <v>42052</v>
      </c>
      <c r="BC24" s="176">
        <f t="shared" si="17"/>
        <v>42087</v>
      </c>
      <c r="BD24" s="176">
        <f t="shared" si="17"/>
        <v>42115</v>
      </c>
      <c r="BE24" s="176">
        <f t="shared" si="17"/>
        <v>42164</v>
      </c>
      <c r="BF24" s="184">
        <f t="shared" si="17"/>
        <v>42199</v>
      </c>
      <c r="BG24" s="185">
        <f>BG31-14</f>
        <v>42227</v>
      </c>
      <c r="BH24" s="178" t="s">
        <v>114</v>
      </c>
      <c r="BI24" s="186" t="s">
        <v>115</v>
      </c>
      <c r="BJ24" s="184">
        <f t="shared" ref="BJ24:BQ24" si="18">BJ31-14</f>
        <v>42297</v>
      </c>
      <c r="BK24" s="184">
        <f t="shared" si="18"/>
        <v>42318</v>
      </c>
      <c r="BL24" s="187">
        <f>BL31-28</f>
        <v>42353</v>
      </c>
      <c r="BM24" s="187">
        <f t="shared" si="18"/>
        <v>42402</v>
      </c>
      <c r="BN24" s="187">
        <f t="shared" si="18"/>
        <v>42437</v>
      </c>
      <c r="BO24" s="187">
        <f t="shared" si="18"/>
        <v>42472</v>
      </c>
      <c r="BP24" s="187">
        <f t="shared" si="18"/>
        <v>42507</v>
      </c>
      <c r="BQ24" s="187">
        <f t="shared" si="18"/>
        <v>42535</v>
      </c>
      <c r="BR24" s="188">
        <f>BR28-7</f>
        <v>42522</v>
      </c>
      <c r="BS24" s="188">
        <f>BS28-7</f>
        <v>42536</v>
      </c>
      <c r="BT24" s="189" t="s">
        <v>116</v>
      </c>
      <c r="BU24" s="188">
        <f t="shared" ref="BU24:CA24" si="19">BU28-7</f>
        <v>42571</v>
      </c>
      <c r="BV24" s="188">
        <f t="shared" si="19"/>
        <v>42606</v>
      </c>
      <c r="BW24" s="188">
        <f t="shared" si="19"/>
        <v>42641</v>
      </c>
      <c r="BX24" s="188">
        <f t="shared" si="19"/>
        <v>42662</v>
      </c>
      <c r="BY24" s="188">
        <f t="shared" si="19"/>
        <v>42711</v>
      </c>
      <c r="BZ24" s="188">
        <f t="shared" si="19"/>
        <v>42746</v>
      </c>
      <c r="CA24" s="188">
        <f t="shared" si="19"/>
        <v>42781</v>
      </c>
      <c r="CB24" s="188">
        <f>CB28-7</f>
        <v>42809</v>
      </c>
      <c r="CC24" s="187">
        <f>CC28-7</f>
        <v>42837</v>
      </c>
      <c r="CD24" s="190">
        <f>CD28-7</f>
        <v>42865</v>
      </c>
      <c r="CE24" s="190">
        <f>CE28-7</f>
        <v>42886</v>
      </c>
      <c r="CF24" s="189" t="s">
        <v>116</v>
      </c>
      <c r="CG24" s="190" t="e">
        <f>CG28-7</f>
        <v>#REF!</v>
      </c>
      <c r="CH24" s="190" t="e">
        <f t="shared" ref="CH24:CW24" si="20">CH28-7</f>
        <v>#REF!</v>
      </c>
      <c r="CI24" s="190" t="e">
        <f t="shared" si="20"/>
        <v>#REF!</v>
      </c>
      <c r="CJ24" s="190" t="e">
        <f t="shared" si="20"/>
        <v>#REF!</v>
      </c>
      <c r="CK24" s="190" t="e">
        <f t="shared" si="20"/>
        <v>#REF!</v>
      </c>
      <c r="CL24" s="190" t="e">
        <f t="shared" si="20"/>
        <v>#REF!</v>
      </c>
      <c r="CM24" s="190" t="e">
        <f t="shared" si="20"/>
        <v>#REF!</v>
      </c>
      <c r="CN24" s="190" t="e">
        <f t="shared" si="20"/>
        <v>#REF!</v>
      </c>
      <c r="CO24" s="190" t="e">
        <f t="shared" si="20"/>
        <v>#REF!</v>
      </c>
      <c r="CP24" s="190" t="e">
        <f t="shared" si="20"/>
        <v>#REF!</v>
      </c>
      <c r="CQ24" s="190" t="e">
        <f t="shared" si="20"/>
        <v>#REF!</v>
      </c>
      <c r="CR24" s="190" t="s">
        <v>116</v>
      </c>
      <c r="CS24" s="190" t="e">
        <f t="shared" si="20"/>
        <v>#REF!</v>
      </c>
      <c r="CT24" s="190" t="e">
        <f t="shared" si="20"/>
        <v>#REF!</v>
      </c>
      <c r="CU24" s="190" t="e">
        <f t="shared" si="20"/>
        <v>#REF!</v>
      </c>
      <c r="CV24" s="1617" t="e">
        <f t="shared" si="20"/>
        <v>#REF!</v>
      </c>
      <c r="CW24" s="190" t="e">
        <f t="shared" si="20"/>
        <v>#REF!</v>
      </c>
      <c r="CX24" s="190" t="e">
        <f>CX28-7</f>
        <v>#REF!</v>
      </c>
      <c r="CY24" s="190" t="e">
        <f>CY28-7</f>
        <v>#REF!</v>
      </c>
      <c r="CZ24" s="190" t="e">
        <f>CZ28-7</f>
        <v>#REF!</v>
      </c>
      <c r="DA24" s="190" t="e">
        <f>DA28-7</f>
        <v>#REF!</v>
      </c>
      <c r="DB24" s="190" t="e">
        <f>DB28-7</f>
        <v>#REF!</v>
      </c>
      <c r="DD24" s="190" t="e">
        <f>DD28-7</f>
        <v>#REF!</v>
      </c>
      <c r="DF24" s="190" t="e">
        <f>DF28-7</f>
        <v>#REF!</v>
      </c>
      <c r="DG24" s="190" t="e">
        <f>DG28-7</f>
        <v>#REF!</v>
      </c>
      <c r="DH24" s="190" t="e">
        <f>DH28-7</f>
        <v>#REF!</v>
      </c>
      <c r="DI24" s="189" t="e">
        <f>DI28-7</f>
        <v>#REF!</v>
      </c>
      <c r="DJ24" s="1659"/>
      <c r="DK24" s="1641" t="e">
        <f>DK28-7</f>
        <v>#REF!</v>
      </c>
      <c r="DL24" s="190">
        <f>DL28-7</f>
        <v>44195</v>
      </c>
      <c r="DM24" s="190">
        <f>DM28-7</f>
        <v>44230</v>
      </c>
      <c r="DN24" s="189">
        <f>DN28-7</f>
        <v>44258</v>
      </c>
      <c r="DO24" s="189">
        <f>DO28-7</f>
        <v>44356</v>
      </c>
      <c r="DP24" s="189">
        <f t="shared" ref="DP24:DS24" si="21">DP28-7</f>
        <v>44384</v>
      </c>
      <c r="DQ24" s="189">
        <f t="shared" si="21"/>
        <v>44428</v>
      </c>
      <c r="DR24" s="189">
        <f t="shared" si="21"/>
        <v>44468</v>
      </c>
      <c r="DS24" s="189">
        <f t="shared" si="21"/>
        <v>44538</v>
      </c>
    </row>
    <row r="25" spans="1:123" s="205" customFormat="1" ht="30" hidden="1" customHeight="1" thickBot="1" x14ac:dyDescent="0.4">
      <c r="A25" s="1850"/>
      <c r="B25" s="1852"/>
      <c r="C25" s="191" t="s">
        <v>117</v>
      </c>
      <c r="D25" s="191"/>
      <c r="E25" s="192"/>
      <c r="F25" s="193"/>
      <c r="G25" s="194"/>
      <c r="H25" s="193"/>
      <c r="I25" s="194"/>
      <c r="J25" s="194"/>
      <c r="K25" s="194"/>
      <c r="L25" s="195"/>
      <c r="M25" s="194"/>
      <c r="N25" s="194"/>
      <c r="O25" s="194"/>
      <c r="P25" s="194"/>
      <c r="Q25" s="194"/>
      <c r="R25" s="196"/>
      <c r="S25" s="197"/>
      <c r="T25" s="198"/>
      <c r="U25" s="199"/>
      <c r="V25" s="200"/>
      <c r="W25" s="201"/>
      <c r="X25" s="199"/>
      <c r="Y25" s="201"/>
      <c r="Z25" s="199"/>
      <c r="AA25" s="201"/>
      <c r="AB25" s="199"/>
      <c r="AC25" s="202"/>
      <c r="AD25" s="202"/>
      <c r="AE25" s="202"/>
      <c r="AF25" s="202"/>
      <c r="AG25" s="202"/>
      <c r="AH25" s="202"/>
      <c r="AI25" s="202"/>
      <c r="AJ25" s="202" t="s">
        <v>114</v>
      </c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3"/>
      <c r="BG25" s="202"/>
      <c r="BH25" s="204"/>
      <c r="BI25" s="202"/>
      <c r="BJ25" s="203"/>
      <c r="BL25" s="206"/>
      <c r="BM25" s="206"/>
      <c r="BN25" s="206"/>
      <c r="BR25" s="207"/>
      <c r="BS25" s="208"/>
      <c r="BT25" s="209"/>
      <c r="BU25" s="210"/>
      <c r="BV25" s="210"/>
      <c r="BW25" s="211"/>
      <c r="BX25" s="211"/>
      <c r="BY25" s="211"/>
      <c r="BZ25" s="211"/>
      <c r="CA25" s="211"/>
      <c r="CB25" s="211"/>
      <c r="CC25" s="212"/>
      <c r="CD25" s="191"/>
      <c r="CE25" s="191"/>
      <c r="CF25" s="209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7"/>
      <c r="CR25" s="197"/>
      <c r="CS25" s="191"/>
      <c r="CT25" s="191"/>
      <c r="CU25" s="191"/>
      <c r="CV25" s="1589"/>
      <c r="CW25" s="191"/>
      <c r="CX25" s="191"/>
      <c r="CY25" s="191"/>
      <c r="CZ25" s="210" t="s">
        <v>116</v>
      </c>
      <c r="DA25" s="191"/>
      <c r="DB25" s="210" t="s">
        <v>116</v>
      </c>
      <c r="DD25" s="210" t="s">
        <v>116</v>
      </c>
      <c r="DF25" s="210" t="s">
        <v>116</v>
      </c>
      <c r="DG25" s="210" t="s">
        <v>116</v>
      </c>
      <c r="DH25" s="210" t="s">
        <v>116</v>
      </c>
      <c r="DI25" s="210"/>
      <c r="DJ25" s="1660"/>
      <c r="DK25" s="1642" t="s">
        <v>116</v>
      </c>
      <c r="DL25" s="210" t="s">
        <v>116</v>
      </c>
      <c r="DM25" s="210" t="s">
        <v>116</v>
      </c>
      <c r="DN25" s="210" t="s">
        <v>116</v>
      </c>
      <c r="DO25" s="210" t="s">
        <v>116</v>
      </c>
      <c r="DP25" s="210" t="s">
        <v>116</v>
      </c>
      <c r="DQ25" s="210" t="s">
        <v>116</v>
      </c>
      <c r="DR25" s="210" t="s">
        <v>116</v>
      </c>
      <c r="DS25" s="210" t="s">
        <v>116</v>
      </c>
    </row>
    <row r="26" spans="1:123" s="205" customFormat="1" ht="30" hidden="1" customHeight="1" thickBot="1" x14ac:dyDescent="0.4">
      <c r="A26" s="1850"/>
      <c r="B26" s="1852"/>
      <c r="C26" s="214" t="s">
        <v>118</v>
      </c>
      <c r="D26" s="214"/>
      <c r="E26" s="192"/>
      <c r="F26" s="193"/>
      <c r="G26" s="194"/>
      <c r="H26" s="193"/>
      <c r="I26" s="194"/>
      <c r="J26" s="194"/>
      <c r="K26" s="193"/>
      <c r="L26" s="215"/>
      <c r="M26" s="216"/>
      <c r="N26" s="216"/>
      <c r="O26" s="216"/>
      <c r="P26" s="216"/>
      <c r="Q26" s="216"/>
      <c r="R26" s="217"/>
      <c r="S26" s="201"/>
      <c r="T26" s="198"/>
      <c r="U26" s="200"/>
      <c r="V26" s="200"/>
      <c r="W26" s="218"/>
      <c r="X26" s="199"/>
      <c r="Y26" s="201"/>
      <c r="Z26" s="199"/>
      <c r="AA26" s="201"/>
      <c r="AB26" s="199"/>
      <c r="AC26" s="202"/>
      <c r="AD26" s="202"/>
      <c r="AE26" s="202"/>
      <c r="AF26" s="202"/>
      <c r="AG26" s="202"/>
      <c r="AH26" s="202"/>
      <c r="AI26" s="202"/>
      <c r="AJ26" s="202" t="s">
        <v>114</v>
      </c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3"/>
      <c r="BG26" s="202"/>
      <c r="BH26" s="204"/>
      <c r="BI26" s="202"/>
      <c r="BJ26" s="203"/>
      <c r="BL26" s="206"/>
      <c r="BM26" s="206"/>
      <c r="BN26" s="206"/>
      <c r="BR26" s="207"/>
      <c r="BS26" s="208"/>
      <c r="BT26" s="209"/>
      <c r="BU26" s="210"/>
      <c r="BV26" s="210"/>
      <c r="BW26" s="191"/>
      <c r="BX26" s="191"/>
      <c r="BY26" s="191"/>
      <c r="BZ26" s="191"/>
      <c r="CA26" s="191"/>
      <c r="CB26" s="191"/>
      <c r="CC26" s="210"/>
      <c r="CD26" s="191"/>
      <c r="CE26" s="191"/>
      <c r="CF26" s="209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7"/>
      <c r="CR26" s="197"/>
      <c r="CS26" s="191"/>
      <c r="CT26" s="191"/>
      <c r="CU26" s="191"/>
      <c r="CV26" s="1589"/>
      <c r="CW26" s="191"/>
      <c r="CX26" s="191"/>
      <c r="CY26" s="191"/>
      <c r="CZ26" s="210" t="s">
        <v>116</v>
      </c>
      <c r="DA26" s="191"/>
      <c r="DB26" s="210" t="s">
        <v>116</v>
      </c>
      <c r="DD26" s="210" t="s">
        <v>116</v>
      </c>
      <c r="DF26" s="210" t="s">
        <v>116</v>
      </c>
      <c r="DG26" s="210" t="s">
        <v>116</v>
      </c>
      <c r="DH26" s="210" t="s">
        <v>116</v>
      </c>
      <c r="DI26" s="210"/>
      <c r="DJ26" s="1660"/>
      <c r="DK26" s="1642" t="s">
        <v>116</v>
      </c>
      <c r="DL26" s="210" t="s">
        <v>116</v>
      </c>
      <c r="DM26" s="210" t="s">
        <v>116</v>
      </c>
      <c r="DN26" s="210" t="s">
        <v>116</v>
      </c>
      <c r="DO26" s="210" t="s">
        <v>116</v>
      </c>
      <c r="DP26" s="210" t="s">
        <v>116</v>
      </c>
      <c r="DQ26" s="210" t="s">
        <v>116</v>
      </c>
      <c r="DR26" s="210" t="s">
        <v>116</v>
      </c>
      <c r="DS26" s="210" t="s">
        <v>116</v>
      </c>
    </row>
    <row r="27" spans="1:123" s="213" customFormat="1" ht="30" hidden="1" customHeight="1" thickBot="1" x14ac:dyDescent="0.4">
      <c r="A27" s="1850"/>
      <c r="B27" s="1852"/>
      <c r="C27" s="219" t="s">
        <v>119</v>
      </c>
      <c r="D27" s="219"/>
      <c r="E27" s="220"/>
      <c r="F27" s="221"/>
      <c r="G27" s="222"/>
      <c r="H27" s="221"/>
      <c r="I27" s="222"/>
      <c r="J27" s="222"/>
      <c r="K27" s="221"/>
      <c r="L27" s="223"/>
      <c r="M27" s="224"/>
      <c r="N27" s="224"/>
      <c r="O27" s="224"/>
      <c r="P27" s="224"/>
      <c r="Q27" s="224"/>
      <c r="R27" s="225"/>
      <c r="S27" s="180"/>
      <c r="T27" s="226"/>
      <c r="U27" s="182"/>
      <c r="V27" s="179"/>
      <c r="W27" s="180"/>
      <c r="X27" s="182"/>
      <c r="Y27" s="180"/>
      <c r="Z27" s="182"/>
      <c r="AA27" s="180"/>
      <c r="AB27" s="182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 t="s">
        <v>120</v>
      </c>
      <c r="BA27" s="176">
        <v>41992</v>
      </c>
      <c r="BB27" s="202"/>
      <c r="BC27" s="176"/>
      <c r="BD27" s="202">
        <f>BD31-47</f>
        <v>42082</v>
      </c>
      <c r="BE27" s="227">
        <f>BE31-47</f>
        <v>42131</v>
      </c>
      <c r="BF27" s="184">
        <f>BF31-47</f>
        <v>42166</v>
      </c>
      <c r="BG27" s="228"/>
      <c r="BH27" s="229"/>
      <c r="BI27" s="230" t="s">
        <v>121</v>
      </c>
      <c r="BJ27" s="184">
        <f>BJ31-47</f>
        <v>42264</v>
      </c>
      <c r="BK27" s="205"/>
      <c r="BL27" s="206"/>
      <c r="BM27" s="206"/>
      <c r="BN27" s="206"/>
      <c r="BO27" s="205"/>
      <c r="BP27" s="205"/>
      <c r="BQ27" s="205"/>
      <c r="BR27" s="207"/>
      <c r="BS27" s="208"/>
      <c r="BT27" s="209"/>
      <c r="BU27" s="210"/>
      <c r="BV27" s="210"/>
      <c r="BW27" s="191"/>
      <c r="BX27" s="191"/>
      <c r="BY27" s="191"/>
      <c r="BZ27" s="191"/>
      <c r="CA27" s="191"/>
      <c r="CB27" s="191"/>
      <c r="CC27" s="210"/>
      <c r="CD27" s="191"/>
      <c r="CE27" s="191"/>
      <c r="CF27" s="209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7"/>
      <c r="CR27" s="197"/>
      <c r="CS27" s="191"/>
      <c r="CT27" s="191"/>
      <c r="CU27" s="191"/>
      <c r="CV27" s="1589"/>
      <c r="CW27" s="191"/>
      <c r="CX27" s="191"/>
      <c r="CY27" s="191"/>
      <c r="CZ27" s="210" t="s">
        <v>116</v>
      </c>
      <c r="DA27" s="191"/>
      <c r="DB27" s="210" t="s">
        <v>116</v>
      </c>
      <c r="DD27" s="210" t="s">
        <v>116</v>
      </c>
      <c r="DF27" s="210" t="s">
        <v>116</v>
      </c>
      <c r="DG27" s="210" t="s">
        <v>116</v>
      </c>
      <c r="DH27" s="210" t="s">
        <v>116</v>
      </c>
      <c r="DI27" s="210"/>
      <c r="DJ27" s="1660"/>
      <c r="DK27" s="1642" t="s">
        <v>116</v>
      </c>
      <c r="DL27" s="210" t="s">
        <v>116</v>
      </c>
      <c r="DM27" s="210" t="s">
        <v>116</v>
      </c>
      <c r="DN27" s="210" t="s">
        <v>116</v>
      </c>
      <c r="DO27" s="210" t="s">
        <v>116</v>
      </c>
      <c r="DP27" s="210" t="s">
        <v>116</v>
      </c>
      <c r="DQ27" s="210" t="s">
        <v>116</v>
      </c>
      <c r="DR27" s="210" t="s">
        <v>116</v>
      </c>
      <c r="DS27" s="210" t="s">
        <v>116</v>
      </c>
    </row>
    <row r="28" spans="1:123" s="213" customFormat="1" ht="30" customHeight="1" x14ac:dyDescent="0.35">
      <c r="A28" s="1850"/>
      <c r="B28" s="1852"/>
      <c r="C28" s="231" t="s">
        <v>463</v>
      </c>
      <c r="D28" s="232"/>
      <c r="E28" s="220"/>
      <c r="F28" s="221"/>
      <c r="G28" s="222"/>
      <c r="H28" s="221"/>
      <c r="I28" s="222"/>
      <c r="J28" s="222"/>
      <c r="K28" s="221"/>
      <c r="L28" s="223"/>
      <c r="M28" s="224"/>
      <c r="N28" s="224"/>
      <c r="O28" s="224"/>
      <c r="P28" s="224"/>
      <c r="Q28" s="224"/>
      <c r="R28" s="225"/>
      <c r="S28" s="233"/>
      <c r="T28" s="234"/>
      <c r="U28" s="235"/>
      <c r="V28" s="236"/>
      <c r="W28" s="233"/>
      <c r="X28" s="235"/>
      <c r="Y28" s="233"/>
      <c r="Z28" s="235"/>
      <c r="AA28" s="233"/>
      <c r="AB28" s="235"/>
      <c r="AC28" s="237"/>
      <c r="AD28" s="237"/>
      <c r="AE28" s="237"/>
      <c r="AF28" s="237"/>
      <c r="AG28" s="237"/>
      <c r="AH28" s="237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9"/>
      <c r="BG28" s="240"/>
      <c r="BH28" s="241"/>
      <c r="BI28" s="240"/>
      <c r="BJ28" s="239"/>
      <c r="BK28" s="242"/>
      <c r="BL28" s="243"/>
      <c r="BM28" s="243"/>
      <c r="BN28" s="243"/>
      <c r="BO28" s="242"/>
      <c r="BP28" s="242"/>
      <c r="BQ28" s="242"/>
      <c r="BR28" s="244">
        <f>BR31-48</f>
        <v>42529</v>
      </c>
      <c r="BS28" s="245">
        <f t="shared" ref="BS28:CA28" si="22">BS31-48</f>
        <v>42543</v>
      </c>
      <c r="BT28" s="186" t="s">
        <v>116</v>
      </c>
      <c r="BU28" s="246">
        <f t="shared" si="22"/>
        <v>42578</v>
      </c>
      <c r="BV28" s="244">
        <f t="shared" si="22"/>
        <v>42613</v>
      </c>
      <c r="BW28" s="244">
        <f t="shared" si="22"/>
        <v>42648</v>
      </c>
      <c r="BX28" s="244">
        <f t="shared" si="22"/>
        <v>42669</v>
      </c>
      <c r="BY28" s="244">
        <f t="shared" si="22"/>
        <v>42718</v>
      </c>
      <c r="BZ28" s="244">
        <f t="shared" si="22"/>
        <v>42753</v>
      </c>
      <c r="CA28" s="244">
        <f t="shared" si="22"/>
        <v>42788</v>
      </c>
      <c r="CB28" s="244">
        <f>CB31-48</f>
        <v>42816</v>
      </c>
      <c r="CC28" s="245">
        <f>CC31-48</f>
        <v>42844</v>
      </c>
      <c r="CD28" s="247">
        <f>CD31-49</f>
        <v>42872</v>
      </c>
      <c r="CE28" s="248">
        <f>CE31-48</f>
        <v>42893</v>
      </c>
      <c r="CF28" s="249" t="s">
        <v>116</v>
      </c>
      <c r="CG28" s="248" t="e">
        <f>CG31-48</f>
        <v>#REF!</v>
      </c>
      <c r="CH28" s="248" t="e">
        <f t="shared" ref="CH28:CS28" si="23">CH31-48</f>
        <v>#REF!</v>
      </c>
      <c r="CI28" s="248" t="e">
        <f t="shared" si="23"/>
        <v>#REF!</v>
      </c>
      <c r="CJ28" s="248" t="e">
        <f t="shared" si="23"/>
        <v>#REF!</v>
      </c>
      <c r="CK28" s="248" t="e">
        <f t="shared" si="23"/>
        <v>#REF!</v>
      </c>
      <c r="CL28" s="248" t="e">
        <f t="shared" si="23"/>
        <v>#REF!</v>
      </c>
      <c r="CM28" s="248" t="e">
        <f t="shared" si="23"/>
        <v>#REF!</v>
      </c>
      <c r="CN28" s="248" t="e">
        <f t="shared" si="23"/>
        <v>#REF!</v>
      </c>
      <c r="CO28" s="248" t="e">
        <f t="shared" si="23"/>
        <v>#REF!</v>
      </c>
      <c r="CP28" s="248" t="e">
        <f t="shared" si="23"/>
        <v>#REF!</v>
      </c>
      <c r="CQ28" s="250" t="e">
        <f t="shared" si="23"/>
        <v>#REF!</v>
      </c>
      <c r="CR28" s="250" t="s">
        <v>116</v>
      </c>
      <c r="CS28" s="248" t="e">
        <f t="shared" si="23"/>
        <v>#REF!</v>
      </c>
      <c r="CT28" s="248" t="e">
        <f>CT31-48</f>
        <v>#REF!</v>
      </c>
      <c r="CU28" s="248" t="e">
        <f>CU31-48</f>
        <v>#REF!</v>
      </c>
      <c r="CV28" s="725" t="e">
        <f>CV31-49</f>
        <v>#REF!</v>
      </c>
      <c r="CW28" s="248" t="e">
        <f t="shared" ref="CW28:DB28" si="24">CW31-48</f>
        <v>#REF!</v>
      </c>
      <c r="CX28" s="248" t="e">
        <f t="shared" si="24"/>
        <v>#REF!</v>
      </c>
      <c r="CY28" s="248" t="e">
        <f t="shared" si="24"/>
        <v>#REF!</v>
      </c>
      <c r="CZ28" s="1182" t="e">
        <f t="shared" si="24"/>
        <v>#REF!</v>
      </c>
      <c r="DA28" s="248" t="e">
        <f t="shared" si="24"/>
        <v>#REF!</v>
      </c>
      <c r="DB28" s="1182" t="e">
        <f t="shared" si="24"/>
        <v>#REF!</v>
      </c>
      <c r="DD28" s="1182" t="e">
        <f>DD31-48</f>
        <v>#REF!</v>
      </c>
      <c r="DF28" s="1182" t="e">
        <f>DF31-48</f>
        <v>#REF!</v>
      </c>
      <c r="DG28" s="1182" t="e">
        <f>DG31-48</f>
        <v>#REF!</v>
      </c>
      <c r="DH28" s="1182" t="e">
        <f>DH31-48</f>
        <v>#REF!</v>
      </c>
      <c r="DI28" s="251" t="e">
        <f>DI31-48</f>
        <v>#REF!</v>
      </c>
      <c r="DJ28" s="1660"/>
      <c r="DK28" s="1643" t="e">
        <f>DK31-48</f>
        <v>#REF!</v>
      </c>
      <c r="DL28" s="1182">
        <f>DL31-48</f>
        <v>44202</v>
      </c>
      <c r="DM28" s="1182">
        <f>DM31-48</f>
        <v>44237</v>
      </c>
      <c r="DN28" s="1183">
        <f>DN31-48</f>
        <v>44265</v>
      </c>
      <c r="DO28" s="1183">
        <f>DO31-48</f>
        <v>44363</v>
      </c>
      <c r="DP28" s="1183">
        <f t="shared" ref="DP28:DS28" si="25">DP31-48</f>
        <v>44391</v>
      </c>
      <c r="DQ28" s="1183">
        <f t="shared" si="25"/>
        <v>44435</v>
      </c>
      <c r="DR28" s="1183">
        <f t="shared" si="25"/>
        <v>44475</v>
      </c>
      <c r="DS28" s="1183">
        <f t="shared" si="25"/>
        <v>44545</v>
      </c>
    </row>
    <row r="29" spans="1:123" s="213" customFormat="1" ht="30" customHeight="1" x14ac:dyDescent="0.35">
      <c r="A29" s="1850"/>
      <c r="B29" s="1852"/>
      <c r="C29" s="252" t="s">
        <v>122</v>
      </c>
      <c r="D29" s="219"/>
      <c r="E29" s="253"/>
      <c r="F29" s="254"/>
      <c r="G29" s="255"/>
      <c r="H29" s="254"/>
      <c r="I29" s="255"/>
      <c r="J29" s="255"/>
      <c r="K29" s="254"/>
      <c r="L29" s="184"/>
      <c r="M29" s="255"/>
      <c r="N29" s="255"/>
      <c r="O29" s="255"/>
      <c r="P29" s="255"/>
      <c r="Q29" s="255"/>
      <c r="R29" s="256"/>
      <c r="S29" s="180"/>
      <c r="T29" s="226"/>
      <c r="U29" s="182"/>
      <c r="V29" s="179"/>
      <c r="W29" s="180"/>
      <c r="X29" s="182"/>
      <c r="Y29" s="180"/>
      <c r="Z29" s="182"/>
      <c r="AA29" s="180"/>
      <c r="AB29" s="182"/>
      <c r="AC29" s="176"/>
      <c r="AD29" s="176"/>
      <c r="AE29" s="176"/>
      <c r="AF29" s="176"/>
      <c r="AG29" s="176"/>
      <c r="AH29" s="176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7"/>
      <c r="BG29" s="258"/>
      <c r="BH29" s="259"/>
      <c r="BI29" s="258"/>
      <c r="BJ29" s="257"/>
      <c r="BK29" s="260"/>
      <c r="BL29" s="261"/>
      <c r="BM29" s="261"/>
      <c r="BN29" s="261"/>
      <c r="BO29" s="260"/>
      <c r="BP29" s="260"/>
      <c r="BQ29" s="260"/>
      <c r="BR29" s="248">
        <f>BR28+14</f>
        <v>42543</v>
      </c>
      <c r="BS29" s="251">
        <f t="shared" ref="BS29:CA29" si="26">BS28+14</f>
        <v>42557</v>
      </c>
      <c r="BT29" s="262" t="s">
        <v>116</v>
      </c>
      <c r="BU29" s="263">
        <f t="shared" si="26"/>
        <v>42592</v>
      </c>
      <c r="BV29" s="248">
        <f t="shared" si="26"/>
        <v>42627</v>
      </c>
      <c r="BW29" s="248">
        <f t="shared" si="26"/>
        <v>42662</v>
      </c>
      <c r="BX29" s="248">
        <f t="shared" si="26"/>
        <v>42683</v>
      </c>
      <c r="BY29" s="248">
        <f t="shared" si="26"/>
        <v>42732</v>
      </c>
      <c r="BZ29" s="248">
        <f t="shared" si="26"/>
        <v>42767</v>
      </c>
      <c r="CA29" s="264">
        <f t="shared" si="26"/>
        <v>42802</v>
      </c>
      <c r="CB29" s="264">
        <f>CB28+14</f>
        <v>42830</v>
      </c>
      <c r="CC29" s="251">
        <f>CC28+14</f>
        <v>42858</v>
      </c>
      <c r="CD29" s="248">
        <f>CD28+14</f>
        <v>42886</v>
      </c>
      <c r="CE29" s="248">
        <f>CE28+14</f>
        <v>42907</v>
      </c>
      <c r="CF29" s="249" t="s">
        <v>116</v>
      </c>
      <c r="CG29" s="248" t="e">
        <f>CG28+14</f>
        <v>#REF!</v>
      </c>
      <c r="CH29" s="248" t="e">
        <f t="shared" ref="CH29:CW29" si="27">CH28+14</f>
        <v>#REF!</v>
      </c>
      <c r="CI29" s="248" t="e">
        <f t="shared" si="27"/>
        <v>#REF!</v>
      </c>
      <c r="CJ29" s="248" t="e">
        <f t="shared" si="27"/>
        <v>#REF!</v>
      </c>
      <c r="CK29" s="248" t="e">
        <f t="shared" si="27"/>
        <v>#REF!</v>
      </c>
      <c r="CL29" s="248" t="e">
        <f t="shared" si="27"/>
        <v>#REF!</v>
      </c>
      <c r="CM29" s="248" t="e">
        <f t="shared" si="27"/>
        <v>#REF!</v>
      </c>
      <c r="CN29" s="248" t="e">
        <f t="shared" si="27"/>
        <v>#REF!</v>
      </c>
      <c r="CO29" s="248" t="e">
        <f t="shared" si="27"/>
        <v>#REF!</v>
      </c>
      <c r="CP29" s="248" t="e">
        <f t="shared" si="27"/>
        <v>#REF!</v>
      </c>
      <c r="CQ29" s="250" t="e">
        <f t="shared" si="27"/>
        <v>#REF!</v>
      </c>
      <c r="CR29" s="250" t="s">
        <v>116</v>
      </c>
      <c r="CS29" s="248" t="e">
        <f t="shared" si="27"/>
        <v>#REF!</v>
      </c>
      <c r="CT29" s="248" t="e">
        <f t="shared" si="27"/>
        <v>#REF!</v>
      </c>
      <c r="CU29" s="248" t="e">
        <f t="shared" si="27"/>
        <v>#REF!</v>
      </c>
      <c r="CV29" s="725" t="e">
        <f t="shared" si="27"/>
        <v>#REF!</v>
      </c>
      <c r="CW29" s="248" t="e">
        <f t="shared" si="27"/>
        <v>#REF!</v>
      </c>
      <c r="CX29" s="248" t="e">
        <f>CX28+14</f>
        <v>#REF!</v>
      </c>
      <c r="CY29" s="248" t="e">
        <f>CY28+14</f>
        <v>#REF!</v>
      </c>
      <c r="CZ29" s="1182" t="e">
        <f>CZ28+14</f>
        <v>#REF!</v>
      </c>
      <c r="DA29" s="248" t="e">
        <f>DA28+14</f>
        <v>#REF!</v>
      </c>
      <c r="DB29" s="1182" t="e">
        <f>DB28+14</f>
        <v>#REF!</v>
      </c>
      <c r="DD29" s="1182" t="e">
        <f>DD28+14</f>
        <v>#REF!</v>
      </c>
      <c r="DF29" s="1182" t="e">
        <f>DF28+14</f>
        <v>#REF!</v>
      </c>
      <c r="DG29" s="1182" t="e">
        <f>DG28+14</f>
        <v>#REF!</v>
      </c>
      <c r="DH29" s="1182" t="e">
        <f>DH28+14</f>
        <v>#REF!</v>
      </c>
      <c r="DI29" s="251" t="e">
        <f>DI28+14</f>
        <v>#REF!</v>
      </c>
      <c r="DJ29" s="1660"/>
      <c r="DK29" s="1643" t="e">
        <f>DK28+14</f>
        <v>#REF!</v>
      </c>
      <c r="DL29" s="1182">
        <f>DL28+14</f>
        <v>44216</v>
      </c>
      <c r="DM29" s="1182">
        <f>DM28+14</f>
        <v>44251</v>
      </c>
      <c r="DN29" s="1183">
        <f>DN28+14</f>
        <v>44279</v>
      </c>
      <c r="DO29" s="1183">
        <f>DO28+14</f>
        <v>44377</v>
      </c>
      <c r="DP29" s="1183">
        <f t="shared" ref="DP29:DS29" si="28">DP28+14</f>
        <v>44405</v>
      </c>
      <c r="DQ29" s="1183">
        <f t="shared" si="28"/>
        <v>44449</v>
      </c>
      <c r="DR29" s="1183">
        <f t="shared" si="28"/>
        <v>44489</v>
      </c>
      <c r="DS29" s="1183">
        <f t="shared" si="28"/>
        <v>44559</v>
      </c>
    </row>
    <row r="30" spans="1:123" s="213" customFormat="1" ht="30" customHeight="1" thickBot="1" x14ac:dyDescent="0.4">
      <c r="A30" s="1850"/>
      <c r="B30" s="1852"/>
      <c r="C30" s="265" t="s">
        <v>123</v>
      </c>
      <c r="D30" s="266"/>
      <c r="E30" s="267"/>
      <c r="F30" s="268"/>
      <c r="G30" s="269"/>
      <c r="H30" s="268"/>
      <c r="I30" s="269"/>
      <c r="J30" s="269"/>
      <c r="K30" s="268"/>
      <c r="L30" s="270"/>
      <c r="M30" s="269"/>
      <c r="N30" s="269"/>
      <c r="O30" s="269"/>
      <c r="P30" s="269"/>
      <c r="Q30" s="269"/>
      <c r="R30" s="271"/>
      <c r="S30" s="272"/>
      <c r="T30" s="273"/>
      <c r="U30" s="274"/>
      <c r="V30" s="275"/>
      <c r="W30" s="272"/>
      <c r="X30" s="274"/>
      <c r="Y30" s="272"/>
      <c r="Z30" s="274"/>
      <c r="AA30" s="272"/>
      <c r="AB30" s="274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7"/>
      <c r="BF30" s="278"/>
      <c r="BG30" s="279"/>
      <c r="BH30" s="280"/>
      <c r="BI30" s="276">
        <f>BI31-21</f>
        <v>42255</v>
      </c>
      <c r="BJ30" s="276">
        <f t="shared" ref="BJ30:DB30" si="29">BJ31-21</f>
        <v>42290</v>
      </c>
      <c r="BK30" s="276">
        <f t="shared" si="29"/>
        <v>42311</v>
      </c>
      <c r="BL30" s="276">
        <f t="shared" si="29"/>
        <v>42360</v>
      </c>
      <c r="BM30" s="276">
        <f t="shared" si="29"/>
        <v>42395</v>
      </c>
      <c r="BN30" s="276">
        <f t="shared" si="29"/>
        <v>42430</v>
      </c>
      <c r="BO30" s="276">
        <f t="shared" si="29"/>
        <v>42465</v>
      </c>
      <c r="BP30" s="276">
        <f t="shared" si="29"/>
        <v>42500</v>
      </c>
      <c r="BQ30" s="278">
        <f t="shared" si="29"/>
        <v>42528</v>
      </c>
      <c r="BR30" s="276">
        <f>BR31-21</f>
        <v>42556</v>
      </c>
      <c r="BS30" s="281">
        <f t="shared" si="29"/>
        <v>42570</v>
      </c>
      <c r="BT30" s="276" t="s">
        <v>116</v>
      </c>
      <c r="BU30" s="281">
        <f>BU31-21</f>
        <v>42605</v>
      </c>
      <c r="BV30" s="278">
        <f t="shared" si="29"/>
        <v>42640</v>
      </c>
      <c r="BW30" s="276">
        <f t="shared" si="29"/>
        <v>42675</v>
      </c>
      <c r="BX30" s="276">
        <f t="shared" si="29"/>
        <v>42696</v>
      </c>
      <c r="BY30" s="276">
        <f t="shared" si="29"/>
        <v>42745</v>
      </c>
      <c r="BZ30" s="276">
        <f t="shared" si="29"/>
        <v>42780</v>
      </c>
      <c r="CA30" s="276">
        <f t="shared" si="29"/>
        <v>42815</v>
      </c>
      <c r="CB30" s="276">
        <f t="shared" si="29"/>
        <v>42843</v>
      </c>
      <c r="CC30" s="278">
        <f t="shared" si="29"/>
        <v>42871</v>
      </c>
      <c r="CD30" s="282">
        <f>CD31-22</f>
        <v>42899</v>
      </c>
      <c r="CE30" s="283">
        <f t="shared" si="29"/>
        <v>42920</v>
      </c>
      <c r="CF30" s="278" t="s">
        <v>116</v>
      </c>
      <c r="CG30" s="283" t="e">
        <f t="shared" si="29"/>
        <v>#REF!</v>
      </c>
      <c r="CH30" s="283" t="e">
        <f t="shared" si="29"/>
        <v>#REF!</v>
      </c>
      <c r="CI30" s="283" t="e">
        <f t="shared" si="29"/>
        <v>#REF!</v>
      </c>
      <c r="CJ30" s="283" t="e">
        <f t="shared" si="29"/>
        <v>#REF!</v>
      </c>
      <c r="CK30" s="283" t="e">
        <f t="shared" si="29"/>
        <v>#REF!</v>
      </c>
      <c r="CL30" s="283" t="e">
        <f t="shared" si="29"/>
        <v>#REF!</v>
      </c>
      <c r="CM30" s="283" t="e">
        <f t="shared" si="29"/>
        <v>#REF!</v>
      </c>
      <c r="CN30" s="283" t="e">
        <f t="shared" si="29"/>
        <v>#REF!</v>
      </c>
      <c r="CO30" s="283" t="e">
        <f t="shared" si="29"/>
        <v>#REF!</v>
      </c>
      <c r="CP30" s="283" t="e">
        <f t="shared" si="29"/>
        <v>#REF!</v>
      </c>
      <c r="CQ30" s="283" t="e">
        <f t="shared" si="29"/>
        <v>#REF!</v>
      </c>
      <c r="CR30" s="283" t="s">
        <v>116</v>
      </c>
      <c r="CS30" s="283" t="e">
        <f t="shared" si="29"/>
        <v>#REF!</v>
      </c>
      <c r="CT30" s="283" t="e">
        <f t="shared" si="29"/>
        <v>#REF!</v>
      </c>
      <c r="CU30" s="283" t="e">
        <f t="shared" si="29"/>
        <v>#REF!</v>
      </c>
      <c r="CV30" s="227" t="e">
        <f>CV31-22</f>
        <v>#REF!</v>
      </c>
      <c r="CW30" s="283" t="e">
        <f t="shared" si="29"/>
        <v>#REF!</v>
      </c>
      <c r="CX30" s="283" t="e">
        <f t="shared" si="29"/>
        <v>#REF!</v>
      </c>
      <c r="CY30" s="283" t="e">
        <f t="shared" si="29"/>
        <v>#REF!</v>
      </c>
      <c r="CZ30" s="1588" t="e">
        <f t="shared" si="29"/>
        <v>#REF!</v>
      </c>
      <c r="DA30" s="283" t="e">
        <f t="shared" si="29"/>
        <v>#REF!</v>
      </c>
      <c r="DB30" s="1588" t="e">
        <f t="shared" si="29"/>
        <v>#REF!</v>
      </c>
      <c r="DD30" s="1588" t="e">
        <f>DD31-21</f>
        <v>#REF!</v>
      </c>
      <c r="DF30" s="1588" t="e">
        <f>DF31-21</f>
        <v>#REF!</v>
      </c>
      <c r="DG30" s="1588" t="e">
        <f>DG31-21</f>
        <v>#REF!</v>
      </c>
      <c r="DH30" s="1588" t="e">
        <f>DH31-21</f>
        <v>#REF!</v>
      </c>
      <c r="DI30" s="284" t="e">
        <f>DI31-21</f>
        <v>#REF!</v>
      </c>
      <c r="DJ30" s="1660"/>
      <c r="DK30" s="1644" t="e">
        <f>DK31-21</f>
        <v>#REF!</v>
      </c>
      <c r="DL30" s="1588">
        <f>DL31-21</f>
        <v>44229</v>
      </c>
      <c r="DM30" s="1588">
        <f>DM31-21</f>
        <v>44264</v>
      </c>
      <c r="DN30" s="1631">
        <f>DN31-21</f>
        <v>44292</v>
      </c>
      <c r="DO30" s="1631">
        <f>DO31-21</f>
        <v>44390</v>
      </c>
      <c r="DP30" s="1631">
        <f t="shared" ref="DP30:DS30" si="30">DP31-21</f>
        <v>44418</v>
      </c>
      <c r="DQ30" s="1631">
        <f t="shared" si="30"/>
        <v>44462</v>
      </c>
      <c r="DR30" s="1631">
        <f t="shared" si="30"/>
        <v>44502</v>
      </c>
      <c r="DS30" s="1631">
        <f t="shared" si="30"/>
        <v>44572</v>
      </c>
    </row>
    <row r="31" spans="1:123" s="304" customFormat="1" ht="30" customHeight="1" thickBot="1" x14ac:dyDescent="0.4">
      <c r="A31" s="1850"/>
      <c r="B31" s="1852"/>
      <c r="C31" s="285" t="s">
        <v>124</v>
      </c>
      <c r="D31" s="285"/>
      <c r="E31" s="286"/>
      <c r="F31" s="287"/>
      <c r="G31" s="288"/>
      <c r="H31" s="287"/>
      <c r="I31" s="288"/>
      <c r="J31" s="288"/>
      <c r="K31" s="289"/>
      <c r="L31" s="290"/>
      <c r="M31" s="291"/>
      <c r="N31" s="291"/>
      <c r="O31" s="292"/>
      <c r="P31" s="291"/>
      <c r="Q31" s="291"/>
      <c r="R31" s="293"/>
      <c r="S31" s="294"/>
      <c r="T31" s="295"/>
      <c r="U31" s="296"/>
      <c r="V31" s="297"/>
      <c r="W31" s="294"/>
      <c r="X31" s="298"/>
      <c r="Y31" s="294"/>
      <c r="Z31" s="296"/>
      <c r="AA31" s="294"/>
      <c r="AB31" s="296">
        <f>AB32-14</f>
        <v>41281</v>
      </c>
      <c r="AC31" s="294">
        <f>AC32-14</f>
        <v>41302</v>
      </c>
      <c r="AD31" s="294">
        <f>AD32-7</f>
        <v>41344</v>
      </c>
      <c r="AE31" s="294">
        <v>41366</v>
      </c>
      <c r="AF31" s="294">
        <f>AF32-6</f>
        <v>41401</v>
      </c>
      <c r="AG31" s="294">
        <f>AG32-6</f>
        <v>41429</v>
      </c>
      <c r="AH31" s="294">
        <f>AH32-6</f>
        <v>41464</v>
      </c>
      <c r="AI31" s="299">
        <v>41485</v>
      </c>
      <c r="AJ31" s="294" t="s">
        <v>114</v>
      </c>
      <c r="AK31" s="299">
        <v>41521</v>
      </c>
      <c r="AL31" s="294">
        <f>AL32-6</f>
        <v>41190</v>
      </c>
      <c r="AM31" s="294">
        <f>AM32-13</f>
        <v>41225</v>
      </c>
      <c r="AN31" s="299">
        <f>AN32-18</f>
        <v>41262</v>
      </c>
      <c r="AO31" s="299">
        <v>41280</v>
      </c>
      <c r="AP31" s="294">
        <f>AP32-13</f>
        <v>41330</v>
      </c>
      <c r="AQ31" s="299">
        <f>AQ32-13</f>
        <v>41358</v>
      </c>
      <c r="AR31" s="300">
        <v>41393</v>
      </c>
      <c r="AS31" s="300">
        <f>AS32-13</f>
        <v>41793</v>
      </c>
      <c r="AT31" s="299">
        <v>41835</v>
      </c>
      <c r="AU31" s="299">
        <v>41484</v>
      </c>
      <c r="AV31" s="299">
        <v>41490</v>
      </c>
      <c r="AW31" s="300">
        <v>41891</v>
      </c>
      <c r="AX31" s="300">
        <v>41575</v>
      </c>
      <c r="AY31" s="300">
        <v>41603</v>
      </c>
      <c r="AZ31" s="300">
        <v>41627</v>
      </c>
      <c r="BA31" s="300">
        <f t="shared" ref="BA31:BG31" si="31">BA32-6</f>
        <v>42031</v>
      </c>
      <c r="BB31" s="300">
        <f t="shared" si="31"/>
        <v>42066</v>
      </c>
      <c r="BC31" s="300">
        <f t="shared" si="31"/>
        <v>42101</v>
      </c>
      <c r="BD31" s="300">
        <f t="shared" si="31"/>
        <v>42129</v>
      </c>
      <c r="BE31" s="300">
        <f t="shared" si="31"/>
        <v>42178</v>
      </c>
      <c r="BF31" s="290">
        <f t="shared" si="31"/>
        <v>42213</v>
      </c>
      <c r="BG31" s="300">
        <f t="shared" si="31"/>
        <v>42241</v>
      </c>
      <c r="BH31" s="301" t="s">
        <v>114</v>
      </c>
      <c r="BI31" s="300">
        <v>42276</v>
      </c>
      <c r="BJ31" s="300">
        <f t="shared" ref="BJ31:CQ31" si="32">BJ32-6</f>
        <v>42311</v>
      </c>
      <c r="BK31" s="300">
        <f t="shared" si="32"/>
        <v>42332</v>
      </c>
      <c r="BL31" s="300">
        <f t="shared" si="32"/>
        <v>42381</v>
      </c>
      <c r="BM31" s="300">
        <f t="shared" si="32"/>
        <v>42416</v>
      </c>
      <c r="BN31" s="300">
        <f t="shared" si="32"/>
        <v>42451</v>
      </c>
      <c r="BO31" s="300">
        <f t="shared" si="32"/>
        <v>42486</v>
      </c>
      <c r="BP31" s="300">
        <f t="shared" si="32"/>
        <v>42521</v>
      </c>
      <c r="BQ31" s="290">
        <f t="shared" si="32"/>
        <v>42549</v>
      </c>
      <c r="BR31" s="300">
        <f t="shared" si="32"/>
        <v>42577</v>
      </c>
      <c r="BS31" s="301">
        <f t="shared" si="32"/>
        <v>42591</v>
      </c>
      <c r="BT31" s="299">
        <v>42598</v>
      </c>
      <c r="BU31" s="301">
        <f t="shared" si="32"/>
        <v>42626</v>
      </c>
      <c r="BV31" s="290">
        <f>BV32-6</f>
        <v>42661</v>
      </c>
      <c r="BW31" s="300">
        <f t="shared" si="32"/>
        <v>42696</v>
      </c>
      <c r="BX31" s="299">
        <f>BX32-13</f>
        <v>42717</v>
      </c>
      <c r="BY31" s="300">
        <f t="shared" si="32"/>
        <v>42766</v>
      </c>
      <c r="BZ31" s="300">
        <f t="shared" si="32"/>
        <v>42801</v>
      </c>
      <c r="CA31" s="300">
        <f t="shared" si="32"/>
        <v>42836</v>
      </c>
      <c r="CB31" s="300">
        <f t="shared" si="32"/>
        <v>42864</v>
      </c>
      <c r="CC31" s="290">
        <f t="shared" si="32"/>
        <v>42892</v>
      </c>
      <c r="CD31" s="299">
        <f>CD32-5</f>
        <v>42921</v>
      </c>
      <c r="CE31" s="300">
        <f t="shared" si="32"/>
        <v>42941</v>
      </c>
      <c r="CF31" s="290" t="s">
        <v>116</v>
      </c>
      <c r="CG31" s="300" t="e">
        <f t="shared" si="32"/>
        <v>#REF!</v>
      </c>
      <c r="CH31" s="300" t="e">
        <f t="shared" si="32"/>
        <v>#REF!</v>
      </c>
      <c r="CI31" s="300" t="e">
        <f t="shared" si="32"/>
        <v>#REF!</v>
      </c>
      <c r="CJ31" s="300" t="e">
        <f t="shared" si="32"/>
        <v>#REF!</v>
      </c>
      <c r="CK31" s="300" t="e">
        <f t="shared" si="32"/>
        <v>#REF!</v>
      </c>
      <c r="CL31" s="300" t="e">
        <f t="shared" si="32"/>
        <v>#REF!</v>
      </c>
      <c r="CM31" s="300" t="e">
        <f t="shared" si="32"/>
        <v>#REF!</v>
      </c>
      <c r="CN31" s="300" t="e">
        <f t="shared" si="32"/>
        <v>#REF!</v>
      </c>
      <c r="CO31" s="300" t="e">
        <f t="shared" si="32"/>
        <v>#REF!</v>
      </c>
      <c r="CP31" s="300" t="e">
        <f t="shared" si="32"/>
        <v>#REF!</v>
      </c>
      <c r="CQ31" s="300" t="e">
        <f t="shared" si="32"/>
        <v>#REF!</v>
      </c>
      <c r="CR31" s="299" t="e">
        <f>CQ31+7</f>
        <v>#REF!</v>
      </c>
      <c r="CS31" s="300" t="e">
        <f t="shared" ref="CS31:DB31" si="33">CS32-13</f>
        <v>#REF!</v>
      </c>
      <c r="CT31" s="300" t="e">
        <f t="shared" si="33"/>
        <v>#REF!</v>
      </c>
      <c r="CU31" s="300" t="e">
        <f t="shared" si="33"/>
        <v>#REF!</v>
      </c>
      <c r="CV31" s="1540" t="e">
        <f t="shared" si="33"/>
        <v>#REF!</v>
      </c>
      <c r="CW31" s="300" t="e">
        <f t="shared" si="33"/>
        <v>#REF!</v>
      </c>
      <c r="CX31" s="300" t="e">
        <f t="shared" si="33"/>
        <v>#REF!</v>
      </c>
      <c r="CY31" s="300" t="e">
        <f t="shared" si="33"/>
        <v>#REF!</v>
      </c>
      <c r="CZ31" s="300" t="e">
        <f t="shared" si="33"/>
        <v>#REF!</v>
      </c>
      <c r="DA31" s="300" t="e">
        <f t="shared" si="33"/>
        <v>#REF!</v>
      </c>
      <c r="DB31" s="300" t="e">
        <f t="shared" si="33"/>
        <v>#REF!</v>
      </c>
      <c r="DD31" s="300" t="e">
        <f>DD32-13</f>
        <v>#REF!</v>
      </c>
      <c r="DF31" s="300" t="e">
        <f>DF32-6</f>
        <v>#REF!</v>
      </c>
      <c r="DG31" s="300" t="e">
        <f>DG32-6</f>
        <v>#REF!</v>
      </c>
      <c r="DH31" s="300" t="e">
        <f>DH32-6</f>
        <v>#REF!</v>
      </c>
      <c r="DI31" s="290" t="e">
        <f>DI32-13</f>
        <v>#REF!</v>
      </c>
      <c r="DJ31" s="1661"/>
      <c r="DK31" s="1397" t="e">
        <f>DK32-6</f>
        <v>#REF!</v>
      </c>
      <c r="DL31" s="300">
        <f>DL32-6</f>
        <v>44250</v>
      </c>
      <c r="DM31" s="300">
        <f>DM32-6</f>
        <v>44285</v>
      </c>
      <c r="DN31" s="290">
        <f>DN32-6</f>
        <v>44313</v>
      </c>
      <c r="DO31" s="290">
        <f>DO32-6</f>
        <v>44411</v>
      </c>
      <c r="DP31" s="290">
        <f t="shared" ref="DP31:DS31" si="34">DP32-6</f>
        <v>44439</v>
      </c>
      <c r="DQ31" s="290">
        <f t="shared" si="34"/>
        <v>44483</v>
      </c>
      <c r="DR31" s="290">
        <f t="shared" si="34"/>
        <v>44523</v>
      </c>
      <c r="DS31" s="290">
        <f t="shared" si="34"/>
        <v>44593</v>
      </c>
    </row>
    <row r="32" spans="1:123" s="106" customFormat="1" ht="30" customHeight="1" thickBot="1" x14ac:dyDescent="0.4">
      <c r="A32" s="1850"/>
      <c r="B32" s="1852"/>
      <c r="C32" s="305" t="s">
        <v>125</v>
      </c>
      <c r="D32" s="305"/>
      <c r="E32" s="306"/>
      <c r="F32" s="307"/>
      <c r="G32" s="308"/>
      <c r="H32" s="307"/>
      <c r="I32" s="308"/>
      <c r="J32" s="308"/>
      <c r="K32" s="309"/>
      <c r="L32" s="310"/>
      <c r="M32" s="311"/>
      <c r="N32" s="311"/>
      <c r="O32" s="311"/>
      <c r="P32" s="311"/>
      <c r="Q32" s="311"/>
      <c r="R32" s="312"/>
      <c r="S32" s="313"/>
      <c r="T32" s="314"/>
      <c r="U32" s="315"/>
      <c r="V32" s="316"/>
      <c r="W32" s="317"/>
      <c r="X32" s="318"/>
      <c r="Y32" s="319"/>
      <c r="Z32" s="320"/>
      <c r="AA32" s="319"/>
      <c r="AB32" s="320">
        <f>AB41-7</f>
        <v>41295</v>
      </c>
      <c r="AC32" s="321">
        <f>AC41-7</f>
        <v>41316</v>
      </c>
      <c r="AD32" s="321">
        <f>AD41-7</f>
        <v>41351</v>
      </c>
      <c r="AE32" s="321">
        <v>41372</v>
      </c>
      <c r="AF32" s="321">
        <f>AF41-7</f>
        <v>41407</v>
      </c>
      <c r="AG32" s="321">
        <f>AG41-7</f>
        <v>41435</v>
      </c>
      <c r="AH32" s="321">
        <f>AH41-7</f>
        <v>41470</v>
      </c>
      <c r="AI32" s="321">
        <f>AI41-7</f>
        <v>41126</v>
      </c>
      <c r="AJ32" s="321" t="s">
        <v>114</v>
      </c>
      <c r="AK32" s="321">
        <v>41526</v>
      </c>
      <c r="AL32" s="321">
        <f t="shared" ref="AL32:AS32" si="35">AL41-7</f>
        <v>41196</v>
      </c>
      <c r="AM32" s="321">
        <f t="shared" si="35"/>
        <v>41238</v>
      </c>
      <c r="AN32" s="321">
        <f t="shared" si="35"/>
        <v>41280</v>
      </c>
      <c r="AO32" s="321">
        <f t="shared" si="35"/>
        <v>41301</v>
      </c>
      <c r="AP32" s="321">
        <f t="shared" si="35"/>
        <v>41343</v>
      </c>
      <c r="AQ32" s="321">
        <f t="shared" si="35"/>
        <v>41371</v>
      </c>
      <c r="AR32" s="321">
        <v>41406</v>
      </c>
      <c r="AS32" s="321">
        <f t="shared" si="35"/>
        <v>41806</v>
      </c>
      <c r="AT32" s="321">
        <f>AT41-7</f>
        <v>41841</v>
      </c>
      <c r="AU32" s="321">
        <v>41490</v>
      </c>
      <c r="AV32" s="321" t="s">
        <v>114</v>
      </c>
      <c r="AW32" s="321">
        <v>41897</v>
      </c>
      <c r="AX32" s="321" t="s">
        <v>126</v>
      </c>
      <c r="AY32" s="321">
        <v>41974</v>
      </c>
      <c r="AZ32" s="321">
        <v>41637</v>
      </c>
      <c r="BA32" s="321">
        <f t="shared" ref="BA32:BF32" si="36">BA41-7</f>
        <v>42037</v>
      </c>
      <c r="BB32" s="321">
        <f t="shared" si="36"/>
        <v>42072</v>
      </c>
      <c r="BC32" s="321">
        <f t="shared" si="36"/>
        <v>42107</v>
      </c>
      <c r="BD32" s="321">
        <f t="shared" si="36"/>
        <v>42135</v>
      </c>
      <c r="BE32" s="321">
        <f t="shared" si="36"/>
        <v>42184</v>
      </c>
      <c r="BF32" s="322">
        <f t="shared" si="36"/>
        <v>42219</v>
      </c>
      <c r="BG32" s="321">
        <f>BG41-8</f>
        <v>42247</v>
      </c>
      <c r="BH32" s="323" t="s">
        <v>114</v>
      </c>
      <c r="BI32" s="321">
        <v>42282</v>
      </c>
      <c r="BJ32" s="321">
        <f t="shared" ref="BJ32:BQ32" si="37">BJ41-7</f>
        <v>42317</v>
      </c>
      <c r="BK32" s="321">
        <f t="shared" si="37"/>
        <v>42338</v>
      </c>
      <c r="BL32" s="321">
        <f t="shared" si="37"/>
        <v>42387</v>
      </c>
      <c r="BM32" s="321">
        <f t="shared" si="37"/>
        <v>42422</v>
      </c>
      <c r="BN32" s="321">
        <f t="shared" si="37"/>
        <v>42457</v>
      </c>
      <c r="BO32" s="321">
        <f t="shared" si="37"/>
        <v>42492</v>
      </c>
      <c r="BP32" s="321">
        <f t="shared" si="37"/>
        <v>42527</v>
      </c>
      <c r="BQ32" s="322">
        <f t="shared" si="37"/>
        <v>42555</v>
      </c>
      <c r="BR32" s="321">
        <f>BR41-7</f>
        <v>42583</v>
      </c>
      <c r="BS32" s="323">
        <f>BS41-7</f>
        <v>42597</v>
      </c>
      <c r="BT32" s="321" t="s">
        <v>116</v>
      </c>
      <c r="BU32" s="323">
        <f t="shared" ref="BU32:CA32" si="38">BU41-7</f>
        <v>42632</v>
      </c>
      <c r="BV32" s="322">
        <f t="shared" si="38"/>
        <v>42667</v>
      </c>
      <c r="BW32" s="321">
        <f t="shared" si="38"/>
        <v>42702</v>
      </c>
      <c r="BX32" s="321">
        <f t="shared" si="38"/>
        <v>42730</v>
      </c>
      <c r="BY32" s="321">
        <f t="shared" si="38"/>
        <v>42772</v>
      </c>
      <c r="BZ32" s="321">
        <f t="shared" si="38"/>
        <v>42807</v>
      </c>
      <c r="CA32" s="321">
        <f t="shared" si="38"/>
        <v>42842</v>
      </c>
      <c r="CB32" s="321">
        <f>CB41-7</f>
        <v>42870</v>
      </c>
      <c r="CC32" s="322">
        <f>CC41-7</f>
        <v>42898</v>
      </c>
      <c r="CD32" s="321">
        <f>CD41-7</f>
        <v>42926</v>
      </c>
      <c r="CE32" s="321">
        <f>CE41-7</f>
        <v>42947</v>
      </c>
      <c r="CF32" s="322" t="s">
        <v>116</v>
      </c>
      <c r="CG32" s="321" t="e">
        <f>CG41-7</f>
        <v>#REF!</v>
      </c>
      <c r="CH32" s="324" t="e">
        <f>CH41</f>
        <v>#REF!</v>
      </c>
      <c r="CI32" s="325" t="e">
        <f>CI41-7</f>
        <v>#REF!</v>
      </c>
      <c r="CJ32" s="321" t="e">
        <f t="shared" ref="CJ32:CS32" si="39">CJ41-7</f>
        <v>#REF!</v>
      </c>
      <c r="CK32" s="321" t="e">
        <f t="shared" si="39"/>
        <v>#REF!</v>
      </c>
      <c r="CL32" s="321" t="e">
        <f t="shared" si="39"/>
        <v>#REF!</v>
      </c>
      <c r="CM32" s="321" t="e">
        <f t="shared" si="39"/>
        <v>#REF!</v>
      </c>
      <c r="CN32" s="321" t="e">
        <f>CN41-8</f>
        <v>#REF!</v>
      </c>
      <c r="CO32" s="324" t="e">
        <f>CO41</f>
        <v>#REF!</v>
      </c>
      <c r="CP32" s="321" t="e">
        <f t="shared" si="39"/>
        <v>#REF!</v>
      </c>
      <c r="CQ32" s="321" t="e">
        <f t="shared" si="39"/>
        <v>#REF!</v>
      </c>
      <c r="CR32" s="321" t="s">
        <v>116</v>
      </c>
      <c r="CS32" s="321" t="e">
        <f t="shared" si="39"/>
        <v>#REF!</v>
      </c>
      <c r="CT32" s="321" t="e">
        <f>CT41-7</f>
        <v>#REF!</v>
      </c>
      <c r="CU32" s="324" t="e">
        <f>CU41</f>
        <v>#REF!</v>
      </c>
      <c r="CV32" s="1540" t="e">
        <f t="shared" ref="CV32:DA32" si="40">CV41-7</f>
        <v>#REF!</v>
      </c>
      <c r="CW32" s="321" t="e">
        <f t="shared" si="40"/>
        <v>#REF!</v>
      </c>
      <c r="CX32" s="321" t="e">
        <f t="shared" si="40"/>
        <v>#REF!</v>
      </c>
      <c r="CY32" s="321" t="e">
        <f t="shared" si="40"/>
        <v>#REF!</v>
      </c>
      <c r="CZ32" s="325" t="e">
        <f t="shared" si="40"/>
        <v>#REF!</v>
      </c>
      <c r="DA32" s="321" t="e">
        <f t="shared" si="40"/>
        <v>#REF!</v>
      </c>
      <c r="DB32" s="325" t="e">
        <f>DB41-7</f>
        <v>#REF!</v>
      </c>
      <c r="DD32" s="325" t="e">
        <f>DD41-7</f>
        <v>#REF!</v>
      </c>
      <c r="DF32" s="325" t="e">
        <f>DF41-7</f>
        <v>#REF!</v>
      </c>
      <c r="DG32" s="325" t="e">
        <f>DG41-7</f>
        <v>#REF!</v>
      </c>
      <c r="DH32" s="325" t="e">
        <f>DH41-7</f>
        <v>#REF!</v>
      </c>
      <c r="DI32" s="322" t="e">
        <f>DI41-7</f>
        <v>#REF!</v>
      </c>
      <c r="DJ32" s="1660"/>
      <c r="DK32" s="742" t="e">
        <f>DK41-7</f>
        <v>#REF!</v>
      </c>
      <c r="DL32" s="325">
        <f>DL41-7</f>
        <v>44256</v>
      </c>
      <c r="DM32" s="325">
        <f>DM41-14</f>
        <v>44291</v>
      </c>
      <c r="DN32" s="708">
        <f>DN41-7</f>
        <v>44319</v>
      </c>
      <c r="DO32" s="708">
        <f>DO41-7</f>
        <v>44417</v>
      </c>
      <c r="DP32" s="708">
        <f t="shared" ref="DP32:DS32" si="41">DP41-7</f>
        <v>44445</v>
      </c>
      <c r="DQ32" s="708">
        <f t="shared" si="41"/>
        <v>44489</v>
      </c>
      <c r="DR32" s="708">
        <f t="shared" si="41"/>
        <v>44529</v>
      </c>
      <c r="DS32" s="708">
        <f t="shared" si="41"/>
        <v>44599</v>
      </c>
    </row>
    <row r="33" spans="1:123" s="106" customFormat="1" ht="30" customHeight="1" thickBot="1" x14ac:dyDescent="0.4">
      <c r="A33" s="1850"/>
      <c r="B33" s="1852"/>
      <c r="C33" s="305" t="s">
        <v>127</v>
      </c>
      <c r="D33" s="305"/>
      <c r="E33" s="306"/>
      <c r="F33" s="307"/>
      <c r="G33" s="326"/>
      <c r="H33" s="307"/>
      <c r="I33" s="326"/>
      <c r="J33" s="326"/>
      <c r="K33" s="309"/>
      <c r="L33" s="327"/>
      <c r="M33" s="311"/>
      <c r="N33" s="311"/>
      <c r="O33" s="328"/>
      <c r="P33" s="311"/>
      <c r="Q33" s="328"/>
      <c r="R33" s="312"/>
      <c r="S33" s="329"/>
      <c r="T33" s="330"/>
      <c r="U33" s="331"/>
      <c r="V33" s="316"/>
      <c r="W33" s="317"/>
      <c r="X33" s="318"/>
      <c r="Y33" s="319"/>
      <c r="Z33" s="320"/>
      <c r="AA33" s="319"/>
      <c r="AB33" s="320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2"/>
      <c r="BG33" s="321"/>
      <c r="BH33" s="323"/>
      <c r="BI33" s="321"/>
      <c r="BJ33" s="321"/>
      <c r="BK33" s="321"/>
      <c r="BL33" s="321"/>
      <c r="BM33" s="321"/>
      <c r="BN33" s="321"/>
      <c r="BO33" s="321"/>
      <c r="BP33" s="321"/>
      <c r="BQ33" s="322"/>
      <c r="BR33" s="321">
        <f>BR32+1</f>
        <v>42584</v>
      </c>
      <c r="BS33" s="323">
        <f t="shared" ref="BS33:CA33" si="42">BS32+1</f>
        <v>42598</v>
      </c>
      <c r="BT33" s="321" t="s">
        <v>116</v>
      </c>
      <c r="BU33" s="323">
        <f t="shared" si="42"/>
        <v>42633</v>
      </c>
      <c r="BV33" s="322">
        <f t="shared" si="42"/>
        <v>42668</v>
      </c>
      <c r="BW33" s="321">
        <f t="shared" si="42"/>
        <v>42703</v>
      </c>
      <c r="BX33" s="321">
        <f t="shared" si="42"/>
        <v>42731</v>
      </c>
      <c r="BY33" s="321">
        <f t="shared" si="42"/>
        <v>42773</v>
      </c>
      <c r="BZ33" s="321">
        <f t="shared" si="42"/>
        <v>42808</v>
      </c>
      <c r="CA33" s="321">
        <f t="shared" si="42"/>
        <v>42843</v>
      </c>
      <c r="CB33" s="321">
        <f>CB32+1</f>
        <v>42871</v>
      </c>
      <c r="CC33" s="322">
        <f>CC32+1</f>
        <v>42899</v>
      </c>
      <c r="CD33" s="321">
        <f>CD32+1</f>
        <v>42927</v>
      </c>
      <c r="CE33" s="321">
        <f>CE32+1</f>
        <v>42948</v>
      </c>
      <c r="CF33" s="322" t="s">
        <v>116</v>
      </c>
      <c r="CG33" s="321" t="e">
        <f>CG32+1</f>
        <v>#REF!</v>
      </c>
      <c r="CH33" s="321" t="e">
        <f t="shared" ref="CH33:CW33" si="43">CH32+1</f>
        <v>#REF!</v>
      </c>
      <c r="CI33" s="321" t="e">
        <f t="shared" si="43"/>
        <v>#REF!</v>
      </c>
      <c r="CJ33" s="321" t="e">
        <f t="shared" si="43"/>
        <v>#REF!</v>
      </c>
      <c r="CK33" s="321" t="e">
        <f t="shared" si="43"/>
        <v>#REF!</v>
      </c>
      <c r="CL33" s="321" t="e">
        <f t="shared" si="43"/>
        <v>#REF!</v>
      </c>
      <c r="CM33" s="321" t="e">
        <f t="shared" si="43"/>
        <v>#REF!</v>
      </c>
      <c r="CN33" s="321" t="e">
        <f t="shared" si="43"/>
        <v>#REF!</v>
      </c>
      <c r="CO33" s="321" t="e">
        <f t="shared" si="43"/>
        <v>#REF!</v>
      </c>
      <c r="CP33" s="321" t="e">
        <f t="shared" si="43"/>
        <v>#REF!</v>
      </c>
      <c r="CQ33" s="321" t="e">
        <f t="shared" si="43"/>
        <v>#REF!</v>
      </c>
      <c r="CR33" s="321" t="s">
        <v>116</v>
      </c>
      <c r="CS33" s="321" t="e">
        <f t="shared" si="43"/>
        <v>#REF!</v>
      </c>
      <c r="CT33" s="321" t="e">
        <f t="shared" si="43"/>
        <v>#REF!</v>
      </c>
      <c r="CU33" s="321" t="e">
        <f t="shared" si="43"/>
        <v>#REF!</v>
      </c>
      <c r="CV33" s="1540" t="e">
        <f t="shared" si="43"/>
        <v>#REF!</v>
      </c>
      <c r="CW33" s="321" t="e">
        <f t="shared" si="43"/>
        <v>#REF!</v>
      </c>
      <c r="CX33" s="321" t="e">
        <f>CX32+1</f>
        <v>#REF!</v>
      </c>
      <c r="CY33" s="321" t="e">
        <f>CY32+1</f>
        <v>#REF!</v>
      </c>
      <c r="CZ33" s="325" t="e">
        <f>CZ32+1</f>
        <v>#REF!</v>
      </c>
      <c r="DA33" s="321" t="e">
        <f>DA32+1</f>
        <v>#REF!</v>
      </c>
      <c r="DB33" s="325" t="e">
        <f>DB32+1</f>
        <v>#REF!</v>
      </c>
      <c r="DD33" s="325" t="e">
        <f>DD32+1</f>
        <v>#REF!</v>
      </c>
      <c r="DF33" s="325" t="e">
        <f>DF32+1</f>
        <v>#REF!</v>
      </c>
      <c r="DG33" s="325" t="e">
        <f>DG32+1</f>
        <v>#REF!</v>
      </c>
      <c r="DH33" s="325" t="e">
        <f>DH32+1</f>
        <v>#REF!</v>
      </c>
      <c r="DI33" s="322" t="e">
        <f>DI32+1</f>
        <v>#REF!</v>
      </c>
      <c r="DJ33" s="1660"/>
      <c r="DK33" s="742" t="e">
        <f>DK32+1</f>
        <v>#REF!</v>
      </c>
      <c r="DL33" s="325">
        <f>DL32+1</f>
        <v>44257</v>
      </c>
      <c r="DM33" s="325">
        <f>DM32+1</f>
        <v>44292</v>
      </c>
      <c r="DN33" s="708">
        <f>DN32+1</f>
        <v>44320</v>
      </c>
      <c r="DO33" s="708">
        <f>DO32+1</f>
        <v>44418</v>
      </c>
      <c r="DP33" s="708">
        <f t="shared" ref="DP33:DS33" si="44">DP32+1</f>
        <v>44446</v>
      </c>
      <c r="DQ33" s="708">
        <f t="shared" si="44"/>
        <v>44490</v>
      </c>
      <c r="DR33" s="708">
        <f t="shared" si="44"/>
        <v>44530</v>
      </c>
      <c r="DS33" s="708">
        <f t="shared" si="44"/>
        <v>44600</v>
      </c>
    </row>
    <row r="34" spans="1:123" s="106" customFormat="1" ht="30" customHeight="1" thickBot="1" x14ac:dyDescent="0.4">
      <c r="A34" s="1850"/>
      <c r="B34" s="1852"/>
      <c r="C34" s="332" t="s">
        <v>128</v>
      </c>
      <c r="D34" s="332"/>
      <c r="E34" s="333"/>
      <c r="F34" s="334"/>
      <c r="G34" s="335"/>
      <c r="H34" s="334"/>
      <c r="I34" s="335"/>
      <c r="J34" s="335"/>
      <c r="K34" s="336"/>
      <c r="L34" s="337"/>
      <c r="M34" s="338"/>
      <c r="N34" s="338"/>
      <c r="O34" s="339"/>
      <c r="P34" s="338"/>
      <c r="Q34" s="339"/>
      <c r="R34" s="340"/>
      <c r="S34" s="338"/>
      <c r="T34" s="338"/>
      <c r="U34" s="340"/>
      <c r="V34" s="341"/>
      <c r="W34" s="342"/>
      <c r="X34" s="182"/>
      <c r="Y34" s="342"/>
      <c r="Z34" s="343"/>
      <c r="AA34" s="342"/>
      <c r="AB34" s="343">
        <f t="shared" ref="AB34:AL34" si="45">AB32+2</f>
        <v>41297</v>
      </c>
      <c r="AC34" s="262">
        <f t="shared" si="45"/>
        <v>41318</v>
      </c>
      <c r="AD34" s="262">
        <f t="shared" si="45"/>
        <v>41353</v>
      </c>
      <c r="AE34" s="262">
        <f t="shared" si="45"/>
        <v>41374</v>
      </c>
      <c r="AF34" s="262">
        <f t="shared" si="45"/>
        <v>41409</v>
      </c>
      <c r="AG34" s="262">
        <f t="shared" si="45"/>
        <v>41437</v>
      </c>
      <c r="AH34" s="262">
        <f t="shared" si="45"/>
        <v>41472</v>
      </c>
      <c r="AI34" s="262">
        <f t="shared" si="45"/>
        <v>41128</v>
      </c>
      <c r="AJ34" s="262" t="s">
        <v>114</v>
      </c>
      <c r="AK34" s="262">
        <f t="shared" si="45"/>
        <v>41528</v>
      </c>
      <c r="AL34" s="262">
        <f t="shared" si="45"/>
        <v>41198</v>
      </c>
      <c r="AM34" s="262">
        <f>AM32+2</f>
        <v>41240</v>
      </c>
      <c r="AN34" s="262">
        <f>AN32+2</f>
        <v>41282</v>
      </c>
      <c r="AO34" s="262">
        <f>AO32+2</f>
        <v>41303</v>
      </c>
      <c r="AP34" s="262">
        <f>AP32+2</f>
        <v>41345</v>
      </c>
      <c r="AQ34" s="262">
        <f>AQ32+2</f>
        <v>41373</v>
      </c>
      <c r="AR34" s="262">
        <v>41408</v>
      </c>
      <c r="AS34" s="262">
        <f>AS32+2</f>
        <v>41808</v>
      </c>
      <c r="AT34" s="262">
        <f t="shared" ref="AT34:BF34" si="46">AT32+2</f>
        <v>41843</v>
      </c>
      <c r="AU34" s="262">
        <f t="shared" si="46"/>
        <v>41492</v>
      </c>
      <c r="AV34" s="262" t="s">
        <v>114</v>
      </c>
      <c r="AW34" s="262">
        <v>41899</v>
      </c>
      <c r="AX34" s="262">
        <v>41582</v>
      </c>
      <c r="AY34" s="262">
        <f t="shared" si="46"/>
        <v>41976</v>
      </c>
      <c r="AZ34" s="262">
        <f t="shared" si="46"/>
        <v>41639</v>
      </c>
      <c r="BA34" s="262">
        <f t="shared" si="46"/>
        <v>42039</v>
      </c>
      <c r="BB34" s="262">
        <f t="shared" si="46"/>
        <v>42074</v>
      </c>
      <c r="BC34" s="262">
        <f t="shared" si="46"/>
        <v>42109</v>
      </c>
      <c r="BD34" s="262">
        <f t="shared" si="46"/>
        <v>42137</v>
      </c>
      <c r="BE34" s="262">
        <f t="shared" si="46"/>
        <v>42186</v>
      </c>
      <c r="BF34" s="249">
        <f t="shared" si="46"/>
        <v>42221</v>
      </c>
      <c r="BG34" s="262">
        <f>BG32+2</f>
        <v>42249</v>
      </c>
      <c r="BH34" s="344" t="s">
        <v>114</v>
      </c>
      <c r="BI34" s="262">
        <v>42284</v>
      </c>
      <c r="BJ34" s="262">
        <f t="shared" ref="BJ34:BQ34" si="47">BJ32+2</f>
        <v>42319</v>
      </c>
      <c r="BK34" s="262">
        <f t="shared" si="47"/>
        <v>42340</v>
      </c>
      <c r="BL34" s="262">
        <f t="shared" si="47"/>
        <v>42389</v>
      </c>
      <c r="BM34" s="262">
        <f t="shared" si="47"/>
        <v>42424</v>
      </c>
      <c r="BN34" s="262">
        <f t="shared" si="47"/>
        <v>42459</v>
      </c>
      <c r="BO34" s="262">
        <f t="shared" si="47"/>
        <v>42494</v>
      </c>
      <c r="BP34" s="262">
        <f t="shared" si="47"/>
        <v>42529</v>
      </c>
      <c r="BQ34" s="249">
        <f t="shared" si="47"/>
        <v>42557</v>
      </c>
      <c r="BR34" s="262">
        <f>BR32+2</f>
        <v>42585</v>
      </c>
      <c r="BS34" s="344">
        <f>BS32+2</f>
        <v>42599</v>
      </c>
      <c r="BT34" s="262" t="s">
        <v>116</v>
      </c>
      <c r="BU34" s="344">
        <f t="shared" ref="BU34:CA34" si="48">BU32+2</f>
        <v>42634</v>
      </c>
      <c r="BV34" s="249">
        <f t="shared" si="48"/>
        <v>42669</v>
      </c>
      <c r="BW34" s="262">
        <f t="shared" si="48"/>
        <v>42704</v>
      </c>
      <c r="BX34" s="262">
        <f t="shared" si="48"/>
        <v>42732</v>
      </c>
      <c r="BY34" s="262">
        <f t="shared" si="48"/>
        <v>42774</v>
      </c>
      <c r="BZ34" s="262">
        <f t="shared" si="48"/>
        <v>42809</v>
      </c>
      <c r="CA34" s="262">
        <f t="shared" si="48"/>
        <v>42844</v>
      </c>
      <c r="CB34" s="262">
        <f>CB32+2</f>
        <v>42872</v>
      </c>
      <c r="CC34" s="249">
        <f>CC32+2</f>
        <v>42900</v>
      </c>
      <c r="CD34" s="262">
        <f>CD32+2</f>
        <v>42928</v>
      </c>
      <c r="CE34" s="262">
        <f>CE32+2</f>
        <v>42949</v>
      </c>
      <c r="CF34" s="249" t="s">
        <v>116</v>
      </c>
      <c r="CG34" s="262" t="e">
        <f>CG32+2</f>
        <v>#REF!</v>
      </c>
      <c r="CH34" s="262" t="e">
        <f t="shared" ref="CH34:CW34" si="49">CH32+2</f>
        <v>#REF!</v>
      </c>
      <c r="CI34" s="262" t="e">
        <f t="shared" si="49"/>
        <v>#REF!</v>
      </c>
      <c r="CJ34" s="262" t="e">
        <f t="shared" si="49"/>
        <v>#REF!</v>
      </c>
      <c r="CK34" s="262" t="e">
        <f t="shared" si="49"/>
        <v>#REF!</v>
      </c>
      <c r="CL34" s="262" t="e">
        <f t="shared" si="49"/>
        <v>#REF!</v>
      </c>
      <c r="CM34" s="262" t="e">
        <f t="shared" si="49"/>
        <v>#REF!</v>
      </c>
      <c r="CN34" s="262" t="e">
        <f t="shared" si="49"/>
        <v>#REF!</v>
      </c>
      <c r="CO34" s="262" t="e">
        <f t="shared" si="49"/>
        <v>#REF!</v>
      </c>
      <c r="CP34" s="262" t="e">
        <f t="shared" si="49"/>
        <v>#REF!</v>
      </c>
      <c r="CQ34" s="262" t="e">
        <f t="shared" si="49"/>
        <v>#REF!</v>
      </c>
      <c r="CR34" s="262" t="s">
        <v>116</v>
      </c>
      <c r="CS34" s="262" t="e">
        <f t="shared" si="49"/>
        <v>#REF!</v>
      </c>
      <c r="CT34" s="262" t="e">
        <f t="shared" si="49"/>
        <v>#REF!</v>
      </c>
      <c r="CU34" s="262" t="e">
        <f t="shared" si="49"/>
        <v>#REF!</v>
      </c>
      <c r="CV34" s="1540" t="e">
        <f t="shared" si="49"/>
        <v>#REF!</v>
      </c>
      <c r="CW34" s="262" t="e">
        <f t="shared" si="49"/>
        <v>#REF!</v>
      </c>
      <c r="CX34" s="262" t="e">
        <f>CX32+2</f>
        <v>#REF!</v>
      </c>
      <c r="CY34" s="262" t="e">
        <f>CY32+2</f>
        <v>#REF!</v>
      </c>
      <c r="CZ34" s="183" t="e">
        <f>CZ32+2</f>
        <v>#REF!</v>
      </c>
      <c r="DA34" s="262" t="e">
        <f>DA32+2</f>
        <v>#REF!</v>
      </c>
      <c r="DB34" s="183" t="e">
        <f>DB32+2</f>
        <v>#REF!</v>
      </c>
      <c r="DD34" s="183" t="e">
        <f>DD32+2</f>
        <v>#REF!</v>
      </c>
      <c r="DF34" s="183" t="e">
        <f>DF32+2</f>
        <v>#REF!</v>
      </c>
      <c r="DG34" s="183" t="e">
        <f>DG32+2</f>
        <v>#REF!</v>
      </c>
      <c r="DH34" s="183" t="e">
        <f>DH32+2</f>
        <v>#REF!</v>
      </c>
      <c r="DI34" s="249" t="e">
        <f>DI32+2</f>
        <v>#REF!</v>
      </c>
      <c r="DJ34" s="1660"/>
      <c r="DK34" s="1039" t="e">
        <f>DK32+2</f>
        <v>#REF!</v>
      </c>
      <c r="DL34" s="183">
        <f>DL32+2</f>
        <v>44258</v>
      </c>
      <c r="DM34" s="183">
        <f>DM32+2</f>
        <v>44293</v>
      </c>
      <c r="DN34" s="420">
        <f>DN32+2</f>
        <v>44321</v>
      </c>
      <c r="DO34" s="420">
        <f>DO32+2</f>
        <v>44419</v>
      </c>
      <c r="DP34" s="420">
        <f t="shared" ref="DP34:DS34" si="50">DP32+2</f>
        <v>44447</v>
      </c>
      <c r="DQ34" s="420">
        <f t="shared" si="50"/>
        <v>44491</v>
      </c>
      <c r="DR34" s="420">
        <f t="shared" si="50"/>
        <v>44531</v>
      </c>
      <c r="DS34" s="420">
        <f t="shared" si="50"/>
        <v>44601</v>
      </c>
    </row>
    <row r="35" spans="1:123" ht="30" customHeight="1" thickBot="1" x14ac:dyDescent="0.4">
      <c r="A35" s="1850"/>
      <c r="B35" s="1852"/>
      <c r="C35" s="345" t="s">
        <v>129</v>
      </c>
      <c r="D35" s="345"/>
      <c r="E35" s="346"/>
      <c r="F35" s="347"/>
      <c r="G35" s="347"/>
      <c r="H35" s="347"/>
      <c r="I35" s="347"/>
      <c r="J35" s="347"/>
      <c r="K35" s="348"/>
      <c r="L35" s="349"/>
      <c r="M35" s="348"/>
      <c r="N35" s="348"/>
      <c r="O35" s="350"/>
      <c r="P35" s="351"/>
      <c r="Q35" s="350"/>
      <c r="R35" s="347"/>
      <c r="S35" s="352"/>
      <c r="T35" s="353"/>
      <c r="U35" s="347"/>
      <c r="V35" s="354"/>
      <c r="W35" s="355"/>
      <c r="X35" s="182"/>
      <c r="Y35" s="355"/>
      <c r="Z35" s="356"/>
      <c r="AA35" s="180"/>
      <c r="AB35" s="356">
        <f t="shared" ref="AB35:AI35" si="51">AB32+4</f>
        <v>41299</v>
      </c>
      <c r="AC35" s="357">
        <f t="shared" si="51"/>
        <v>41320</v>
      </c>
      <c r="AD35" s="357">
        <f t="shared" si="51"/>
        <v>41355</v>
      </c>
      <c r="AE35" s="357">
        <f t="shared" si="51"/>
        <v>41376</v>
      </c>
      <c r="AF35" s="357">
        <f t="shared" si="51"/>
        <v>41411</v>
      </c>
      <c r="AG35" s="357">
        <f t="shared" si="51"/>
        <v>41439</v>
      </c>
      <c r="AH35" s="357">
        <f t="shared" si="51"/>
        <v>41474</v>
      </c>
      <c r="AI35" s="357">
        <f t="shared" si="51"/>
        <v>41130</v>
      </c>
      <c r="AJ35" s="176" t="s">
        <v>114</v>
      </c>
      <c r="AK35" s="357">
        <f t="shared" ref="AK35:AQ35" si="52">AK32+4</f>
        <v>41530</v>
      </c>
      <c r="AL35" s="357">
        <f t="shared" si="52"/>
        <v>41200</v>
      </c>
      <c r="AM35" s="357">
        <f t="shared" si="52"/>
        <v>41242</v>
      </c>
      <c r="AN35" s="357">
        <f t="shared" si="52"/>
        <v>41284</v>
      </c>
      <c r="AO35" s="357">
        <f t="shared" si="52"/>
        <v>41305</v>
      </c>
      <c r="AP35" s="357">
        <f t="shared" si="52"/>
        <v>41347</v>
      </c>
      <c r="AQ35" s="357">
        <f t="shared" si="52"/>
        <v>41375</v>
      </c>
      <c r="AR35" s="357">
        <v>41410</v>
      </c>
      <c r="AS35" s="357">
        <f>AS32+4</f>
        <v>41810</v>
      </c>
      <c r="AT35" s="357">
        <f t="shared" ref="AT35:BF35" si="53">AT32+4</f>
        <v>41845</v>
      </c>
      <c r="AU35" s="176">
        <f t="shared" si="53"/>
        <v>41494</v>
      </c>
      <c r="AV35" s="357" t="s">
        <v>114</v>
      </c>
      <c r="AW35" s="176">
        <v>41901</v>
      </c>
      <c r="AX35" s="357">
        <v>41578</v>
      </c>
      <c r="AY35" s="357">
        <f t="shared" si="53"/>
        <v>41978</v>
      </c>
      <c r="AZ35" s="357">
        <f t="shared" si="53"/>
        <v>41641</v>
      </c>
      <c r="BA35" s="357">
        <f t="shared" si="53"/>
        <v>42041</v>
      </c>
      <c r="BB35" s="357">
        <f t="shared" si="53"/>
        <v>42076</v>
      </c>
      <c r="BC35" s="357">
        <f t="shared" si="53"/>
        <v>42111</v>
      </c>
      <c r="BD35" s="357">
        <f t="shared" si="53"/>
        <v>42139</v>
      </c>
      <c r="BE35" s="357">
        <f t="shared" si="53"/>
        <v>42188</v>
      </c>
      <c r="BF35" s="358">
        <f t="shared" si="53"/>
        <v>42223</v>
      </c>
      <c r="BG35" s="357">
        <f>BG32+4</f>
        <v>42251</v>
      </c>
      <c r="BH35" s="359" t="s">
        <v>114</v>
      </c>
      <c r="BI35" s="176">
        <v>42286</v>
      </c>
      <c r="BJ35" s="357">
        <f t="shared" ref="BJ35:BQ35" si="54">BJ32+4</f>
        <v>42321</v>
      </c>
      <c r="BK35" s="357">
        <f t="shared" si="54"/>
        <v>42342</v>
      </c>
      <c r="BL35" s="357">
        <f t="shared" si="54"/>
        <v>42391</v>
      </c>
      <c r="BM35" s="357">
        <f t="shared" si="54"/>
        <v>42426</v>
      </c>
      <c r="BN35" s="357">
        <f t="shared" si="54"/>
        <v>42461</v>
      </c>
      <c r="BO35" s="357">
        <f t="shared" si="54"/>
        <v>42496</v>
      </c>
      <c r="BP35" s="357">
        <f t="shared" si="54"/>
        <v>42531</v>
      </c>
      <c r="BQ35" s="358">
        <f t="shared" si="54"/>
        <v>42559</v>
      </c>
      <c r="BR35" s="357">
        <f>BR32+4</f>
        <v>42587</v>
      </c>
      <c r="BS35" s="359">
        <f>BS32+4</f>
        <v>42601</v>
      </c>
      <c r="BT35" s="357" t="s">
        <v>116</v>
      </c>
      <c r="BU35" s="359">
        <f t="shared" ref="BU35:CA35" si="55">BU32+4</f>
        <v>42636</v>
      </c>
      <c r="BV35" s="358">
        <f t="shared" si="55"/>
        <v>42671</v>
      </c>
      <c r="BW35" s="357">
        <f t="shared" si="55"/>
        <v>42706</v>
      </c>
      <c r="BX35" s="357">
        <f t="shared" si="55"/>
        <v>42734</v>
      </c>
      <c r="BY35" s="357">
        <f t="shared" si="55"/>
        <v>42776</v>
      </c>
      <c r="BZ35" s="357">
        <f t="shared" si="55"/>
        <v>42811</v>
      </c>
      <c r="CA35" s="357">
        <f t="shared" si="55"/>
        <v>42846</v>
      </c>
      <c r="CB35" s="357">
        <f>CB32+4</f>
        <v>42874</v>
      </c>
      <c r="CC35" s="358">
        <f>CC32+4</f>
        <v>42902</v>
      </c>
      <c r="CD35" s="357">
        <f>CD32+4</f>
        <v>42930</v>
      </c>
      <c r="CE35" s="357">
        <f>CE32+4</f>
        <v>42951</v>
      </c>
      <c r="CF35" s="358" t="s">
        <v>116</v>
      </c>
      <c r="CG35" s="357" t="e">
        <f>CG32+4</f>
        <v>#REF!</v>
      </c>
      <c r="CH35" s="357" t="e">
        <f t="shared" ref="CH35:CW35" si="56">CH32+4</f>
        <v>#REF!</v>
      </c>
      <c r="CI35" s="357" t="e">
        <f t="shared" si="56"/>
        <v>#REF!</v>
      </c>
      <c r="CJ35" s="357" t="e">
        <f t="shared" si="56"/>
        <v>#REF!</v>
      </c>
      <c r="CK35" s="357" t="e">
        <f t="shared" si="56"/>
        <v>#REF!</v>
      </c>
      <c r="CL35" s="357" t="e">
        <f t="shared" si="56"/>
        <v>#REF!</v>
      </c>
      <c r="CM35" s="357" t="e">
        <f t="shared" si="56"/>
        <v>#REF!</v>
      </c>
      <c r="CN35" s="357" t="e">
        <f t="shared" si="56"/>
        <v>#REF!</v>
      </c>
      <c r="CO35" s="357" t="e">
        <f t="shared" si="56"/>
        <v>#REF!</v>
      </c>
      <c r="CP35" s="357" t="e">
        <f t="shared" si="56"/>
        <v>#REF!</v>
      </c>
      <c r="CQ35" s="176" t="e">
        <f t="shared" si="56"/>
        <v>#REF!</v>
      </c>
      <c r="CR35" s="176" t="s">
        <v>116</v>
      </c>
      <c r="CS35" s="357" t="e">
        <f t="shared" si="56"/>
        <v>#REF!</v>
      </c>
      <c r="CT35" s="357" t="e">
        <f t="shared" si="56"/>
        <v>#REF!</v>
      </c>
      <c r="CU35" s="357" t="e">
        <f t="shared" si="56"/>
        <v>#REF!</v>
      </c>
      <c r="CV35" s="725" t="e">
        <f t="shared" si="56"/>
        <v>#REF!</v>
      </c>
      <c r="CW35" s="357" t="e">
        <f t="shared" si="56"/>
        <v>#REF!</v>
      </c>
      <c r="CX35" s="357" t="e">
        <f>CX32+4</f>
        <v>#REF!</v>
      </c>
      <c r="CY35" s="357" t="e">
        <f>CY32+4</f>
        <v>#REF!</v>
      </c>
      <c r="CZ35" s="1182" t="e">
        <f>CZ32+4</f>
        <v>#REF!</v>
      </c>
      <c r="DA35" s="357" t="e">
        <f>DA32+4</f>
        <v>#REF!</v>
      </c>
      <c r="DB35" s="1182" t="e">
        <f>DB32+4</f>
        <v>#REF!</v>
      </c>
      <c r="DD35" s="1182" t="e">
        <f>DD32+4</f>
        <v>#REF!</v>
      </c>
      <c r="DF35" s="1182" t="e">
        <f>DF32+4</f>
        <v>#REF!</v>
      </c>
      <c r="DG35" s="1182" t="e">
        <f>DG32+4</f>
        <v>#REF!</v>
      </c>
      <c r="DH35" s="1182" t="e">
        <f>DH32+4</f>
        <v>#REF!</v>
      </c>
      <c r="DI35" s="358" t="e">
        <f>DI32+4</f>
        <v>#REF!</v>
      </c>
      <c r="DJ35" s="1662"/>
      <c r="DK35" s="1643" t="e">
        <f>DK32+4</f>
        <v>#REF!</v>
      </c>
      <c r="DL35" s="1182">
        <f>DL32+4</f>
        <v>44260</v>
      </c>
      <c r="DM35" s="1182">
        <f>DM32+4</f>
        <v>44295</v>
      </c>
      <c r="DN35" s="1183">
        <f>DN32+4</f>
        <v>44323</v>
      </c>
      <c r="DO35" s="1183">
        <f>DO32+4</f>
        <v>44421</v>
      </c>
      <c r="DP35" s="1183">
        <f t="shared" ref="DP35:DS35" si="57">DP32+4</f>
        <v>44449</v>
      </c>
      <c r="DQ35" s="1183">
        <f t="shared" si="57"/>
        <v>44493</v>
      </c>
      <c r="DR35" s="1183">
        <f t="shared" si="57"/>
        <v>44533</v>
      </c>
      <c r="DS35" s="1183">
        <f t="shared" si="57"/>
        <v>44603</v>
      </c>
    </row>
    <row r="36" spans="1:123" ht="30" customHeight="1" thickBot="1" x14ac:dyDescent="0.4">
      <c r="A36" s="1850"/>
      <c r="B36" s="1852"/>
      <c r="C36" s="345" t="s">
        <v>130</v>
      </c>
      <c r="D36" s="345"/>
      <c r="E36" s="360"/>
      <c r="F36" s="361"/>
      <c r="G36" s="361"/>
      <c r="H36" s="361"/>
      <c r="I36" s="361"/>
      <c r="J36" s="361"/>
      <c r="K36" s="362"/>
      <c r="L36" s="175"/>
      <c r="M36" s="362"/>
      <c r="N36" s="362"/>
      <c r="O36" s="363"/>
      <c r="P36" s="364"/>
      <c r="Q36" s="363"/>
      <c r="R36" s="361"/>
      <c r="S36" s="357"/>
      <c r="T36" s="365"/>
      <c r="U36" s="361"/>
      <c r="V36" s="354"/>
      <c r="W36" s="355"/>
      <c r="X36" s="182"/>
      <c r="Y36" s="355"/>
      <c r="Z36" s="356"/>
      <c r="AA36" s="180"/>
      <c r="AB36" s="356">
        <f t="shared" ref="AB36:AL36" si="58">AB35+4</f>
        <v>41303</v>
      </c>
      <c r="AC36" s="357">
        <f t="shared" si="58"/>
        <v>41324</v>
      </c>
      <c r="AD36" s="357">
        <f t="shared" si="58"/>
        <v>41359</v>
      </c>
      <c r="AE36" s="357">
        <f t="shared" si="58"/>
        <v>41380</v>
      </c>
      <c r="AF36" s="357">
        <f t="shared" si="58"/>
        <v>41415</v>
      </c>
      <c r="AG36" s="357">
        <f t="shared" si="58"/>
        <v>41443</v>
      </c>
      <c r="AH36" s="357">
        <f t="shared" si="58"/>
        <v>41478</v>
      </c>
      <c r="AI36" s="357">
        <f t="shared" si="58"/>
        <v>41134</v>
      </c>
      <c r="AJ36" s="176" t="s">
        <v>114</v>
      </c>
      <c r="AK36" s="357">
        <f t="shared" si="58"/>
        <v>41534</v>
      </c>
      <c r="AL36" s="357">
        <f t="shared" si="58"/>
        <v>41204</v>
      </c>
      <c r="AM36" s="357">
        <f>AM35+4</f>
        <v>41246</v>
      </c>
      <c r="AN36" s="357">
        <f>AN35+4</f>
        <v>41288</v>
      </c>
      <c r="AO36" s="357">
        <f>AO35+4</f>
        <v>41309</v>
      </c>
      <c r="AP36" s="357">
        <f>AP35+4</f>
        <v>41351</v>
      </c>
      <c r="AQ36" s="357">
        <f>AQ35+4</f>
        <v>41379</v>
      </c>
      <c r="AR36" s="357">
        <v>41414</v>
      </c>
      <c r="AS36" s="357">
        <f>AS35+4</f>
        <v>41814</v>
      </c>
      <c r="AT36" s="357">
        <f t="shared" ref="AT36:BF36" si="59">AT35+4</f>
        <v>41849</v>
      </c>
      <c r="AU36" s="176">
        <f t="shared" si="59"/>
        <v>41498</v>
      </c>
      <c r="AV36" s="357" t="s">
        <v>114</v>
      </c>
      <c r="AW36" s="176">
        <v>41905</v>
      </c>
      <c r="AX36" s="357">
        <v>41582</v>
      </c>
      <c r="AY36" s="357">
        <f t="shared" si="59"/>
        <v>41982</v>
      </c>
      <c r="AZ36" s="357">
        <f t="shared" si="59"/>
        <v>41645</v>
      </c>
      <c r="BA36" s="357">
        <f t="shared" si="59"/>
        <v>42045</v>
      </c>
      <c r="BB36" s="357">
        <f t="shared" si="59"/>
        <v>42080</v>
      </c>
      <c r="BC36" s="357">
        <f t="shared" si="59"/>
        <v>42115</v>
      </c>
      <c r="BD36" s="357">
        <f t="shared" si="59"/>
        <v>42143</v>
      </c>
      <c r="BE36" s="357">
        <f t="shared" si="59"/>
        <v>42192</v>
      </c>
      <c r="BF36" s="358">
        <f t="shared" si="59"/>
        <v>42227</v>
      </c>
      <c r="BG36" s="357">
        <f>BG35+4</f>
        <v>42255</v>
      </c>
      <c r="BH36" s="359" t="s">
        <v>114</v>
      </c>
      <c r="BI36" s="176">
        <v>42290</v>
      </c>
      <c r="BJ36" s="357">
        <f t="shared" ref="BJ36:BQ36" si="60">BJ35+4</f>
        <v>42325</v>
      </c>
      <c r="BK36" s="357">
        <f t="shared" si="60"/>
        <v>42346</v>
      </c>
      <c r="BL36" s="357">
        <f t="shared" si="60"/>
        <v>42395</v>
      </c>
      <c r="BM36" s="357">
        <f t="shared" si="60"/>
        <v>42430</v>
      </c>
      <c r="BN36" s="357">
        <f t="shared" si="60"/>
        <v>42465</v>
      </c>
      <c r="BO36" s="357">
        <f t="shared" si="60"/>
        <v>42500</v>
      </c>
      <c r="BP36" s="357">
        <f t="shared" si="60"/>
        <v>42535</v>
      </c>
      <c r="BQ36" s="358">
        <f t="shared" si="60"/>
        <v>42563</v>
      </c>
      <c r="BR36" s="357">
        <f>BR35+4</f>
        <v>42591</v>
      </c>
      <c r="BS36" s="359">
        <f>BS35+4</f>
        <v>42605</v>
      </c>
      <c r="BT36" s="357" t="s">
        <v>116</v>
      </c>
      <c r="BU36" s="359">
        <f t="shared" ref="BU36:CA36" si="61">BU35+4</f>
        <v>42640</v>
      </c>
      <c r="BV36" s="358">
        <f t="shared" si="61"/>
        <v>42675</v>
      </c>
      <c r="BW36" s="357">
        <f t="shared" si="61"/>
        <v>42710</v>
      </c>
      <c r="BX36" s="357">
        <f t="shared" si="61"/>
        <v>42738</v>
      </c>
      <c r="BY36" s="357">
        <f t="shared" si="61"/>
        <v>42780</v>
      </c>
      <c r="BZ36" s="357">
        <f t="shared" si="61"/>
        <v>42815</v>
      </c>
      <c r="CA36" s="357">
        <f t="shared" si="61"/>
        <v>42850</v>
      </c>
      <c r="CB36" s="357">
        <f>CB35+4</f>
        <v>42878</v>
      </c>
      <c r="CC36" s="358">
        <f>CC35+4</f>
        <v>42906</v>
      </c>
      <c r="CD36" s="357">
        <f>CD35+4</f>
        <v>42934</v>
      </c>
      <c r="CE36" s="357">
        <f>CE35+4</f>
        <v>42955</v>
      </c>
      <c r="CF36" s="358" t="s">
        <v>116</v>
      </c>
      <c r="CG36" s="357" t="e">
        <f>CG35+4</f>
        <v>#REF!</v>
      </c>
      <c r="CH36" s="357" t="e">
        <f t="shared" ref="CH36:CW36" si="62">CH35+4</f>
        <v>#REF!</v>
      </c>
      <c r="CI36" s="357" t="e">
        <f t="shared" si="62"/>
        <v>#REF!</v>
      </c>
      <c r="CJ36" s="357" t="e">
        <f t="shared" si="62"/>
        <v>#REF!</v>
      </c>
      <c r="CK36" s="357" t="e">
        <f t="shared" si="62"/>
        <v>#REF!</v>
      </c>
      <c r="CL36" s="357" t="e">
        <f t="shared" si="62"/>
        <v>#REF!</v>
      </c>
      <c r="CM36" s="357" t="e">
        <f t="shared" si="62"/>
        <v>#REF!</v>
      </c>
      <c r="CN36" s="357" t="e">
        <f t="shared" si="62"/>
        <v>#REF!</v>
      </c>
      <c r="CO36" s="357" t="e">
        <f t="shared" si="62"/>
        <v>#REF!</v>
      </c>
      <c r="CP36" s="357" t="e">
        <f t="shared" si="62"/>
        <v>#REF!</v>
      </c>
      <c r="CQ36" s="176" t="e">
        <f t="shared" si="62"/>
        <v>#REF!</v>
      </c>
      <c r="CR36" s="176" t="s">
        <v>116</v>
      </c>
      <c r="CS36" s="357" t="e">
        <f t="shared" si="62"/>
        <v>#REF!</v>
      </c>
      <c r="CT36" s="357" t="e">
        <f t="shared" si="62"/>
        <v>#REF!</v>
      </c>
      <c r="CU36" s="357" t="e">
        <f t="shared" si="62"/>
        <v>#REF!</v>
      </c>
      <c r="CV36" s="725" t="e">
        <f t="shared" si="62"/>
        <v>#REF!</v>
      </c>
      <c r="CW36" s="357" t="e">
        <f t="shared" si="62"/>
        <v>#REF!</v>
      </c>
      <c r="CX36" s="357" t="e">
        <f>CX35+4</f>
        <v>#REF!</v>
      </c>
      <c r="CY36" s="357" t="e">
        <f>CY35+4</f>
        <v>#REF!</v>
      </c>
      <c r="CZ36" s="1182" t="e">
        <f>CZ35+4</f>
        <v>#REF!</v>
      </c>
      <c r="DA36" s="357" t="e">
        <f>DA35+4</f>
        <v>#REF!</v>
      </c>
      <c r="DB36" s="1182" t="e">
        <f>DB35+4</f>
        <v>#REF!</v>
      </c>
      <c r="DD36" s="1182" t="e">
        <f>DD35+4</f>
        <v>#REF!</v>
      </c>
      <c r="DF36" s="1182" t="e">
        <f>DF35+4</f>
        <v>#REF!</v>
      </c>
      <c r="DG36" s="1182" t="e">
        <f>DG35+4</f>
        <v>#REF!</v>
      </c>
      <c r="DH36" s="1182" t="e">
        <f>DH35+4</f>
        <v>#REF!</v>
      </c>
      <c r="DI36" s="358" t="e">
        <f>DI35+4</f>
        <v>#REF!</v>
      </c>
      <c r="DJ36" s="1662"/>
      <c r="DK36" s="1643" t="e">
        <f>DK35+4</f>
        <v>#REF!</v>
      </c>
      <c r="DL36" s="1182">
        <f>DL35+4</f>
        <v>44264</v>
      </c>
      <c r="DM36" s="1182">
        <f>DM35+4</f>
        <v>44299</v>
      </c>
      <c r="DN36" s="1183">
        <f>DN35+4</f>
        <v>44327</v>
      </c>
      <c r="DO36" s="1183">
        <f>DO35+4</f>
        <v>44425</v>
      </c>
      <c r="DP36" s="1183">
        <f t="shared" ref="DP36:DS36" si="63">DP35+4</f>
        <v>44453</v>
      </c>
      <c r="DQ36" s="1183">
        <f t="shared" si="63"/>
        <v>44497</v>
      </c>
      <c r="DR36" s="1183">
        <f t="shared" si="63"/>
        <v>44537</v>
      </c>
      <c r="DS36" s="1183">
        <f t="shared" si="63"/>
        <v>44607</v>
      </c>
    </row>
    <row r="37" spans="1:123" ht="30" customHeight="1" thickBot="1" x14ac:dyDescent="0.4">
      <c r="A37" s="1850"/>
      <c r="B37" s="1852"/>
      <c r="C37" s="345" t="s">
        <v>131</v>
      </c>
      <c r="D37" s="345"/>
      <c r="E37" s="360"/>
      <c r="F37" s="366"/>
      <c r="G37" s="366"/>
      <c r="H37" s="366"/>
      <c r="I37" s="366"/>
      <c r="J37" s="367"/>
      <c r="K37" s="366"/>
      <c r="L37" s="337"/>
      <c r="M37" s="366"/>
      <c r="N37" s="366"/>
      <c r="O37" s="368"/>
      <c r="P37" s="369"/>
      <c r="Q37" s="368"/>
      <c r="R37" s="367"/>
      <c r="S37" s="370"/>
      <c r="T37" s="360"/>
      <c r="U37" s="367"/>
      <c r="V37" s="371"/>
      <c r="W37" s="372"/>
      <c r="X37" s="343"/>
      <c r="Y37" s="372"/>
      <c r="Z37" s="373"/>
      <c r="AA37" s="342"/>
      <c r="AB37" s="373">
        <f t="shared" ref="AB37:AI38" si="64">AB35</f>
        <v>41299</v>
      </c>
      <c r="AC37" s="370">
        <f t="shared" si="64"/>
        <v>41320</v>
      </c>
      <c r="AD37" s="370">
        <f t="shared" si="64"/>
        <v>41355</v>
      </c>
      <c r="AE37" s="370">
        <f t="shared" si="64"/>
        <v>41376</v>
      </c>
      <c r="AF37" s="370">
        <f t="shared" si="64"/>
        <v>41411</v>
      </c>
      <c r="AG37" s="370">
        <f t="shared" si="64"/>
        <v>41439</v>
      </c>
      <c r="AH37" s="370">
        <f t="shared" si="64"/>
        <v>41474</v>
      </c>
      <c r="AI37" s="370">
        <f t="shared" si="64"/>
        <v>41130</v>
      </c>
      <c r="AJ37" s="262" t="s">
        <v>114</v>
      </c>
      <c r="AK37" s="370">
        <f t="shared" ref="AK37:AQ38" si="65">AK35</f>
        <v>41530</v>
      </c>
      <c r="AL37" s="370">
        <f t="shared" si="65"/>
        <v>41200</v>
      </c>
      <c r="AM37" s="370">
        <f t="shared" si="65"/>
        <v>41242</v>
      </c>
      <c r="AN37" s="370">
        <f t="shared" si="65"/>
        <v>41284</v>
      </c>
      <c r="AO37" s="370">
        <f t="shared" si="65"/>
        <v>41305</v>
      </c>
      <c r="AP37" s="370">
        <f t="shared" si="65"/>
        <v>41347</v>
      </c>
      <c r="AQ37" s="370">
        <f t="shared" si="65"/>
        <v>41375</v>
      </c>
      <c r="AR37" s="370">
        <v>41410</v>
      </c>
      <c r="AS37" s="370">
        <f>AS35</f>
        <v>41810</v>
      </c>
      <c r="AT37" s="370">
        <f t="shared" ref="AT37:BF38" si="66">AT35</f>
        <v>41845</v>
      </c>
      <c r="AU37" s="262">
        <f t="shared" si="66"/>
        <v>41494</v>
      </c>
      <c r="AV37" s="370" t="s">
        <v>114</v>
      </c>
      <c r="AW37" s="262">
        <v>41901</v>
      </c>
      <c r="AX37" s="370">
        <f t="shared" si="66"/>
        <v>41578</v>
      </c>
      <c r="AY37" s="370">
        <f t="shared" si="66"/>
        <v>41978</v>
      </c>
      <c r="AZ37" s="370">
        <f t="shared" si="66"/>
        <v>41641</v>
      </c>
      <c r="BA37" s="370">
        <f t="shared" si="66"/>
        <v>42041</v>
      </c>
      <c r="BB37" s="370">
        <f t="shared" si="66"/>
        <v>42076</v>
      </c>
      <c r="BC37" s="370">
        <f t="shared" si="66"/>
        <v>42111</v>
      </c>
      <c r="BD37" s="370">
        <f t="shared" si="66"/>
        <v>42139</v>
      </c>
      <c r="BE37" s="370">
        <f t="shared" si="66"/>
        <v>42188</v>
      </c>
      <c r="BF37" s="374">
        <f t="shared" si="66"/>
        <v>42223</v>
      </c>
      <c r="BG37" s="370">
        <f>BG35</f>
        <v>42251</v>
      </c>
      <c r="BH37" s="375" t="s">
        <v>114</v>
      </c>
      <c r="BI37" s="262">
        <v>42286</v>
      </c>
      <c r="BJ37" s="370">
        <f t="shared" ref="BJ37:BQ38" si="67">BJ35</f>
        <v>42321</v>
      </c>
      <c r="BK37" s="370">
        <f t="shared" si="67"/>
        <v>42342</v>
      </c>
      <c r="BL37" s="370">
        <f t="shared" si="67"/>
        <v>42391</v>
      </c>
      <c r="BM37" s="370">
        <f t="shared" si="67"/>
        <v>42426</v>
      </c>
      <c r="BN37" s="370">
        <f t="shared" si="67"/>
        <v>42461</v>
      </c>
      <c r="BO37" s="370">
        <f t="shared" si="67"/>
        <v>42496</v>
      </c>
      <c r="BP37" s="370">
        <f t="shared" si="67"/>
        <v>42531</v>
      </c>
      <c r="BQ37" s="374">
        <f t="shared" si="67"/>
        <v>42559</v>
      </c>
      <c r="BR37" s="370">
        <f>BR35</f>
        <v>42587</v>
      </c>
      <c r="BS37" s="375">
        <f>BS35</f>
        <v>42601</v>
      </c>
      <c r="BT37" s="370" t="s">
        <v>116</v>
      </c>
      <c r="BU37" s="375">
        <f t="shared" ref="BU37:CD38" si="68">BU35</f>
        <v>42636</v>
      </c>
      <c r="BV37" s="374">
        <f t="shared" si="68"/>
        <v>42671</v>
      </c>
      <c r="BW37" s="370">
        <f t="shared" si="68"/>
        <v>42706</v>
      </c>
      <c r="BX37" s="370">
        <f t="shared" si="68"/>
        <v>42734</v>
      </c>
      <c r="BY37" s="370">
        <f t="shared" si="68"/>
        <v>42776</v>
      </c>
      <c r="BZ37" s="370">
        <f t="shared" si="68"/>
        <v>42811</v>
      </c>
      <c r="CA37" s="370">
        <f t="shared" si="68"/>
        <v>42846</v>
      </c>
      <c r="CB37" s="370">
        <f t="shared" si="68"/>
        <v>42874</v>
      </c>
      <c r="CC37" s="374">
        <f t="shared" si="68"/>
        <v>42902</v>
      </c>
      <c r="CD37" s="370">
        <f t="shared" si="68"/>
        <v>42930</v>
      </c>
      <c r="CE37" s="370">
        <f>CE35</f>
        <v>42951</v>
      </c>
      <c r="CF37" s="374" t="s">
        <v>116</v>
      </c>
      <c r="CG37" s="370" t="e">
        <f>CG35</f>
        <v>#REF!</v>
      </c>
      <c r="CH37" s="370" t="e">
        <f t="shared" ref="CH37:CW38" si="69">CH35</f>
        <v>#REF!</v>
      </c>
      <c r="CI37" s="370" t="e">
        <f t="shared" si="69"/>
        <v>#REF!</v>
      </c>
      <c r="CJ37" s="370" t="e">
        <f t="shared" si="69"/>
        <v>#REF!</v>
      </c>
      <c r="CK37" s="370" t="e">
        <f t="shared" si="69"/>
        <v>#REF!</v>
      </c>
      <c r="CL37" s="370" t="e">
        <f t="shared" si="69"/>
        <v>#REF!</v>
      </c>
      <c r="CM37" s="370" t="e">
        <f t="shared" si="69"/>
        <v>#REF!</v>
      </c>
      <c r="CN37" s="370" t="e">
        <f t="shared" si="69"/>
        <v>#REF!</v>
      </c>
      <c r="CO37" s="370" t="e">
        <f t="shared" si="69"/>
        <v>#REF!</v>
      </c>
      <c r="CP37" s="370" t="e">
        <f t="shared" si="69"/>
        <v>#REF!</v>
      </c>
      <c r="CQ37" s="262" t="e">
        <f t="shared" si="69"/>
        <v>#REF!</v>
      </c>
      <c r="CR37" s="262" t="s">
        <v>116</v>
      </c>
      <c r="CS37" s="370" t="e">
        <f t="shared" si="69"/>
        <v>#REF!</v>
      </c>
      <c r="CT37" s="370" t="e">
        <f t="shared" si="69"/>
        <v>#REF!</v>
      </c>
      <c r="CU37" s="370" t="e">
        <f t="shared" si="69"/>
        <v>#REF!</v>
      </c>
      <c r="CV37" s="1601" t="e">
        <f>CV35</f>
        <v>#REF!</v>
      </c>
      <c r="CW37" s="370" t="e">
        <f t="shared" si="69"/>
        <v>#REF!</v>
      </c>
      <c r="CX37" s="370" t="e">
        <f t="shared" ref="CX37:DA38" si="70">CX35</f>
        <v>#REF!</v>
      </c>
      <c r="CY37" s="370" t="e">
        <f t="shared" si="70"/>
        <v>#REF!</v>
      </c>
      <c r="CZ37" s="665" t="e">
        <f t="shared" si="70"/>
        <v>#REF!</v>
      </c>
      <c r="DA37" s="370" t="e">
        <f t="shared" si="70"/>
        <v>#REF!</v>
      </c>
      <c r="DB37" s="665" t="e">
        <f>DB35</f>
        <v>#REF!</v>
      </c>
      <c r="DD37" s="665" t="e">
        <f>DD35</f>
        <v>#REF!</v>
      </c>
      <c r="DF37" s="665" t="e">
        <f t="shared" ref="DF37:DI38" si="71">DF35</f>
        <v>#REF!</v>
      </c>
      <c r="DG37" s="665" t="e">
        <f t="shared" si="71"/>
        <v>#REF!</v>
      </c>
      <c r="DH37" s="665" t="e">
        <f t="shared" si="71"/>
        <v>#REF!</v>
      </c>
      <c r="DI37" s="374" t="e">
        <f t="shared" si="71"/>
        <v>#REF!</v>
      </c>
      <c r="DJ37" s="1662"/>
      <c r="DK37" s="740" t="e">
        <f t="shared" ref="DK37:DN38" si="72">DK35</f>
        <v>#REF!</v>
      </c>
      <c r="DL37" s="665">
        <f t="shared" si="72"/>
        <v>44260</v>
      </c>
      <c r="DM37" s="665">
        <f t="shared" si="72"/>
        <v>44295</v>
      </c>
      <c r="DN37" s="666">
        <f t="shared" si="72"/>
        <v>44323</v>
      </c>
      <c r="DO37" s="666">
        <f t="shared" ref="DO37:DS37" si="73">DO35</f>
        <v>44421</v>
      </c>
      <c r="DP37" s="666">
        <f t="shared" si="73"/>
        <v>44449</v>
      </c>
      <c r="DQ37" s="666">
        <f t="shared" si="73"/>
        <v>44493</v>
      </c>
      <c r="DR37" s="666">
        <f t="shared" si="73"/>
        <v>44533</v>
      </c>
      <c r="DS37" s="666">
        <f t="shared" si="73"/>
        <v>44603</v>
      </c>
    </row>
    <row r="38" spans="1:123" ht="30" customHeight="1" thickBot="1" x14ac:dyDescent="0.4">
      <c r="A38" s="1850"/>
      <c r="B38" s="1852"/>
      <c r="C38" s="345" t="s">
        <v>132</v>
      </c>
      <c r="D38" s="345"/>
      <c r="E38" s="376"/>
      <c r="F38" s="377"/>
      <c r="G38" s="377"/>
      <c r="H38" s="377"/>
      <c r="I38" s="377"/>
      <c r="J38" s="378"/>
      <c r="K38" s="377"/>
      <c r="L38" s="379"/>
      <c r="M38" s="377"/>
      <c r="N38" s="377"/>
      <c r="O38" s="380"/>
      <c r="P38" s="381"/>
      <c r="Q38" s="380"/>
      <c r="R38" s="378"/>
      <c r="S38" s="370"/>
      <c r="T38" s="346"/>
      <c r="U38" s="382"/>
      <c r="V38" s="371"/>
      <c r="W38" s="372"/>
      <c r="X38" s="343"/>
      <c r="Y38" s="372"/>
      <c r="Z38" s="373"/>
      <c r="AA38" s="342"/>
      <c r="AB38" s="373">
        <f t="shared" si="64"/>
        <v>41303</v>
      </c>
      <c r="AC38" s="370">
        <f t="shared" si="64"/>
        <v>41324</v>
      </c>
      <c r="AD38" s="370">
        <f t="shared" si="64"/>
        <v>41359</v>
      </c>
      <c r="AE38" s="370">
        <f t="shared" si="64"/>
        <v>41380</v>
      </c>
      <c r="AF38" s="370">
        <f t="shared" si="64"/>
        <v>41415</v>
      </c>
      <c r="AG38" s="370">
        <f t="shared" si="64"/>
        <v>41443</v>
      </c>
      <c r="AH38" s="370">
        <f t="shared" si="64"/>
        <v>41478</v>
      </c>
      <c r="AI38" s="370">
        <f t="shared" si="64"/>
        <v>41134</v>
      </c>
      <c r="AJ38" s="262" t="s">
        <v>114</v>
      </c>
      <c r="AK38" s="370">
        <f t="shared" si="65"/>
        <v>41534</v>
      </c>
      <c r="AL38" s="370">
        <f t="shared" si="65"/>
        <v>41204</v>
      </c>
      <c r="AM38" s="370">
        <f t="shared" si="65"/>
        <v>41246</v>
      </c>
      <c r="AN38" s="370">
        <f t="shared" si="65"/>
        <v>41288</v>
      </c>
      <c r="AO38" s="370">
        <f t="shared" si="65"/>
        <v>41309</v>
      </c>
      <c r="AP38" s="370">
        <f t="shared" si="65"/>
        <v>41351</v>
      </c>
      <c r="AQ38" s="370">
        <f t="shared" si="65"/>
        <v>41379</v>
      </c>
      <c r="AR38" s="370">
        <v>41414</v>
      </c>
      <c r="AS38" s="370">
        <f>AS36</f>
        <v>41814</v>
      </c>
      <c r="AT38" s="370">
        <f t="shared" si="66"/>
        <v>41849</v>
      </c>
      <c r="AU38" s="262">
        <f t="shared" si="66"/>
        <v>41498</v>
      </c>
      <c r="AV38" s="370" t="s">
        <v>114</v>
      </c>
      <c r="AW38" s="262">
        <v>41905</v>
      </c>
      <c r="AX38" s="370">
        <f t="shared" si="66"/>
        <v>41582</v>
      </c>
      <c r="AY38" s="370">
        <f t="shared" si="66"/>
        <v>41982</v>
      </c>
      <c r="AZ38" s="370">
        <v>41645</v>
      </c>
      <c r="BA38" s="370">
        <f t="shared" si="66"/>
        <v>42045</v>
      </c>
      <c r="BB38" s="370">
        <f t="shared" si="66"/>
        <v>42080</v>
      </c>
      <c r="BC38" s="370">
        <f t="shared" si="66"/>
        <v>42115</v>
      </c>
      <c r="BD38" s="370">
        <f t="shared" si="66"/>
        <v>42143</v>
      </c>
      <c r="BE38" s="370">
        <f t="shared" si="66"/>
        <v>42192</v>
      </c>
      <c r="BF38" s="374">
        <f t="shared" si="66"/>
        <v>42227</v>
      </c>
      <c r="BG38" s="370">
        <f>BG36</f>
        <v>42255</v>
      </c>
      <c r="BH38" s="375" t="s">
        <v>114</v>
      </c>
      <c r="BI38" s="262">
        <v>42290</v>
      </c>
      <c r="BJ38" s="370">
        <f t="shared" si="67"/>
        <v>42325</v>
      </c>
      <c r="BK38" s="370">
        <f t="shared" si="67"/>
        <v>42346</v>
      </c>
      <c r="BL38" s="370">
        <f t="shared" si="67"/>
        <v>42395</v>
      </c>
      <c r="BM38" s="370">
        <f t="shared" si="67"/>
        <v>42430</v>
      </c>
      <c r="BN38" s="370">
        <f t="shared" si="67"/>
        <v>42465</v>
      </c>
      <c r="BO38" s="370">
        <f t="shared" si="67"/>
        <v>42500</v>
      </c>
      <c r="BP38" s="370">
        <f t="shared" si="67"/>
        <v>42535</v>
      </c>
      <c r="BQ38" s="374">
        <f t="shared" si="67"/>
        <v>42563</v>
      </c>
      <c r="BR38" s="370">
        <f>BR36</f>
        <v>42591</v>
      </c>
      <c r="BS38" s="375">
        <f>BS36</f>
        <v>42605</v>
      </c>
      <c r="BT38" s="370" t="s">
        <v>116</v>
      </c>
      <c r="BU38" s="375">
        <f t="shared" si="68"/>
        <v>42640</v>
      </c>
      <c r="BV38" s="374">
        <f t="shared" si="68"/>
        <v>42675</v>
      </c>
      <c r="BW38" s="370">
        <f t="shared" si="68"/>
        <v>42710</v>
      </c>
      <c r="BX38" s="370">
        <f t="shared" si="68"/>
        <v>42738</v>
      </c>
      <c r="BY38" s="370">
        <f t="shared" si="68"/>
        <v>42780</v>
      </c>
      <c r="BZ38" s="370">
        <f t="shared" si="68"/>
        <v>42815</v>
      </c>
      <c r="CA38" s="370">
        <f t="shared" si="68"/>
        <v>42850</v>
      </c>
      <c r="CB38" s="370">
        <f t="shared" si="68"/>
        <v>42878</v>
      </c>
      <c r="CC38" s="374">
        <f t="shared" si="68"/>
        <v>42906</v>
      </c>
      <c r="CD38" s="370">
        <f t="shared" si="68"/>
        <v>42934</v>
      </c>
      <c r="CE38" s="370">
        <f>CE36</f>
        <v>42955</v>
      </c>
      <c r="CF38" s="374" t="s">
        <v>116</v>
      </c>
      <c r="CG38" s="370" t="e">
        <f>CG36</f>
        <v>#REF!</v>
      </c>
      <c r="CH38" s="370" t="e">
        <f t="shared" si="69"/>
        <v>#REF!</v>
      </c>
      <c r="CI38" s="370" t="e">
        <f t="shared" si="69"/>
        <v>#REF!</v>
      </c>
      <c r="CJ38" s="370" t="e">
        <f t="shared" si="69"/>
        <v>#REF!</v>
      </c>
      <c r="CK38" s="370" t="e">
        <f t="shared" si="69"/>
        <v>#REF!</v>
      </c>
      <c r="CL38" s="370" t="e">
        <f t="shared" si="69"/>
        <v>#REF!</v>
      </c>
      <c r="CM38" s="370" t="e">
        <f t="shared" si="69"/>
        <v>#REF!</v>
      </c>
      <c r="CN38" s="370" t="e">
        <f t="shared" si="69"/>
        <v>#REF!</v>
      </c>
      <c r="CO38" s="370" t="e">
        <f t="shared" si="69"/>
        <v>#REF!</v>
      </c>
      <c r="CP38" s="370" t="e">
        <f t="shared" si="69"/>
        <v>#REF!</v>
      </c>
      <c r="CQ38" s="262" t="e">
        <f t="shared" si="69"/>
        <v>#REF!</v>
      </c>
      <c r="CR38" s="262" t="s">
        <v>116</v>
      </c>
      <c r="CS38" s="370" t="e">
        <f t="shared" si="69"/>
        <v>#REF!</v>
      </c>
      <c r="CT38" s="370" t="e">
        <f t="shared" si="69"/>
        <v>#REF!</v>
      </c>
      <c r="CU38" s="370" t="e">
        <f t="shared" si="69"/>
        <v>#REF!</v>
      </c>
      <c r="CV38" s="1601" t="e">
        <f>CV36</f>
        <v>#REF!</v>
      </c>
      <c r="CW38" s="370" t="e">
        <f t="shared" si="69"/>
        <v>#REF!</v>
      </c>
      <c r="CX38" s="370" t="e">
        <f t="shared" si="70"/>
        <v>#REF!</v>
      </c>
      <c r="CY38" s="370" t="e">
        <f t="shared" si="70"/>
        <v>#REF!</v>
      </c>
      <c r="CZ38" s="665" t="e">
        <f t="shared" si="70"/>
        <v>#REF!</v>
      </c>
      <c r="DA38" s="370" t="e">
        <f t="shared" si="70"/>
        <v>#REF!</v>
      </c>
      <c r="DB38" s="665" t="e">
        <f>DB36</f>
        <v>#REF!</v>
      </c>
      <c r="DD38" s="665" t="e">
        <f>DD36</f>
        <v>#REF!</v>
      </c>
      <c r="DF38" s="665" t="e">
        <f t="shared" si="71"/>
        <v>#REF!</v>
      </c>
      <c r="DG38" s="665" t="e">
        <f t="shared" si="71"/>
        <v>#REF!</v>
      </c>
      <c r="DH38" s="665" t="e">
        <f t="shared" si="71"/>
        <v>#REF!</v>
      </c>
      <c r="DI38" s="374" t="e">
        <f t="shared" si="71"/>
        <v>#REF!</v>
      </c>
      <c r="DJ38" s="1662"/>
      <c r="DK38" s="740" t="e">
        <f t="shared" si="72"/>
        <v>#REF!</v>
      </c>
      <c r="DL38" s="665">
        <f t="shared" si="72"/>
        <v>44264</v>
      </c>
      <c r="DM38" s="665">
        <f t="shared" si="72"/>
        <v>44299</v>
      </c>
      <c r="DN38" s="666">
        <f t="shared" si="72"/>
        <v>44327</v>
      </c>
      <c r="DO38" s="666">
        <f t="shared" ref="DO38:DS38" si="74">DO36</f>
        <v>44425</v>
      </c>
      <c r="DP38" s="666">
        <f t="shared" si="74"/>
        <v>44453</v>
      </c>
      <c r="DQ38" s="666">
        <f t="shared" si="74"/>
        <v>44497</v>
      </c>
      <c r="DR38" s="666">
        <f t="shared" si="74"/>
        <v>44537</v>
      </c>
      <c r="DS38" s="666">
        <f t="shared" si="74"/>
        <v>44607</v>
      </c>
    </row>
    <row r="39" spans="1:123" s="303" customFormat="1" ht="30" customHeight="1" thickBot="1" x14ac:dyDescent="0.4">
      <c r="A39" s="1850"/>
      <c r="B39" s="1852"/>
      <c r="C39" s="383" t="s">
        <v>133</v>
      </c>
      <c r="D39" s="383"/>
      <c r="E39" s="286"/>
      <c r="F39" s="287"/>
      <c r="G39" s="288"/>
      <c r="H39" s="287"/>
      <c r="I39" s="288"/>
      <c r="J39" s="288"/>
      <c r="K39" s="289"/>
      <c r="L39" s="297"/>
      <c r="M39" s="384"/>
      <c r="N39" s="384"/>
      <c r="O39" s="384"/>
      <c r="P39" s="384"/>
      <c r="Q39" s="384"/>
      <c r="R39" s="385"/>
      <c r="S39" s="294"/>
      <c r="T39" s="295"/>
      <c r="U39" s="297"/>
      <c r="V39" s="297"/>
      <c r="W39" s="294"/>
      <c r="X39" s="298"/>
      <c r="Y39" s="294"/>
      <c r="Z39" s="296"/>
      <c r="AA39" s="294"/>
      <c r="AB39" s="296">
        <f t="shared" ref="AB39:AI39" si="75">AB31+8</f>
        <v>41289</v>
      </c>
      <c r="AC39" s="294">
        <f t="shared" si="75"/>
        <v>41310</v>
      </c>
      <c r="AD39" s="294">
        <f t="shared" si="75"/>
        <v>41352</v>
      </c>
      <c r="AE39" s="294">
        <f t="shared" si="75"/>
        <v>41374</v>
      </c>
      <c r="AF39" s="294">
        <f t="shared" si="75"/>
        <v>41409</v>
      </c>
      <c r="AG39" s="294">
        <f t="shared" si="75"/>
        <v>41437</v>
      </c>
      <c r="AH39" s="294">
        <f t="shared" si="75"/>
        <v>41472</v>
      </c>
      <c r="AI39" s="294">
        <f t="shared" si="75"/>
        <v>41493</v>
      </c>
      <c r="AJ39" s="294" t="s">
        <v>114</v>
      </c>
      <c r="AK39" s="294">
        <v>41528</v>
      </c>
      <c r="AL39" s="294">
        <f t="shared" ref="AL39:AQ39" si="76">AL31+8</f>
        <v>41198</v>
      </c>
      <c r="AM39" s="294">
        <f t="shared" si="76"/>
        <v>41233</v>
      </c>
      <c r="AN39" s="294">
        <f t="shared" si="76"/>
        <v>41270</v>
      </c>
      <c r="AO39" s="294">
        <f t="shared" si="76"/>
        <v>41288</v>
      </c>
      <c r="AP39" s="294">
        <f t="shared" si="76"/>
        <v>41338</v>
      </c>
      <c r="AQ39" s="294">
        <f t="shared" si="76"/>
        <v>41366</v>
      </c>
      <c r="AR39" s="299">
        <v>41764</v>
      </c>
      <c r="AS39" s="294">
        <f>AS31+8</f>
        <v>41801</v>
      </c>
      <c r="AT39" s="294">
        <f t="shared" ref="AT39:AY39" si="77">AT31+8</f>
        <v>41843</v>
      </c>
      <c r="AU39" s="294">
        <f t="shared" si="77"/>
        <v>41492</v>
      </c>
      <c r="AV39" s="294" t="s">
        <v>114</v>
      </c>
      <c r="AW39" s="294">
        <v>41899</v>
      </c>
      <c r="AX39" s="294">
        <f t="shared" si="77"/>
        <v>41583</v>
      </c>
      <c r="AY39" s="294">
        <f t="shared" si="77"/>
        <v>41611</v>
      </c>
      <c r="AZ39" s="299">
        <v>42002</v>
      </c>
      <c r="BA39" s="294">
        <f t="shared" ref="BA39:BF39" si="78">BA32+2</f>
        <v>42039</v>
      </c>
      <c r="BB39" s="294">
        <f t="shared" si="78"/>
        <v>42074</v>
      </c>
      <c r="BC39" s="294">
        <f t="shared" si="78"/>
        <v>42109</v>
      </c>
      <c r="BD39" s="294">
        <f t="shared" si="78"/>
        <v>42137</v>
      </c>
      <c r="BE39" s="294">
        <f t="shared" si="78"/>
        <v>42186</v>
      </c>
      <c r="BF39" s="297">
        <f t="shared" si="78"/>
        <v>42221</v>
      </c>
      <c r="BG39" s="294">
        <f>BG32+2</f>
        <v>42249</v>
      </c>
      <c r="BH39" s="296" t="s">
        <v>114</v>
      </c>
      <c r="BI39" s="294">
        <v>42284</v>
      </c>
      <c r="BJ39" s="294">
        <f t="shared" ref="BJ39:BQ39" si="79">BJ32+2</f>
        <v>42319</v>
      </c>
      <c r="BK39" s="294">
        <f t="shared" si="79"/>
        <v>42340</v>
      </c>
      <c r="BL39" s="294">
        <f t="shared" si="79"/>
        <v>42389</v>
      </c>
      <c r="BM39" s="294">
        <f t="shared" si="79"/>
        <v>42424</v>
      </c>
      <c r="BN39" s="294">
        <f t="shared" si="79"/>
        <v>42459</v>
      </c>
      <c r="BO39" s="294">
        <f t="shared" si="79"/>
        <v>42494</v>
      </c>
      <c r="BP39" s="294">
        <f t="shared" si="79"/>
        <v>42529</v>
      </c>
      <c r="BQ39" s="297">
        <f t="shared" si="79"/>
        <v>42557</v>
      </c>
      <c r="BR39" s="294">
        <f>BR32+2</f>
        <v>42585</v>
      </c>
      <c r="BS39" s="296">
        <f>BS32+2</f>
        <v>42599</v>
      </c>
      <c r="BT39" s="294" t="s">
        <v>116</v>
      </c>
      <c r="BU39" s="296">
        <f t="shared" ref="BU39:CA39" si="80">BU32+2</f>
        <v>42634</v>
      </c>
      <c r="BV39" s="297">
        <f t="shared" si="80"/>
        <v>42669</v>
      </c>
      <c r="BW39" s="294">
        <f t="shared" si="80"/>
        <v>42704</v>
      </c>
      <c r="BX39" s="294">
        <f t="shared" si="80"/>
        <v>42732</v>
      </c>
      <c r="BY39" s="294">
        <f t="shared" si="80"/>
        <v>42774</v>
      </c>
      <c r="BZ39" s="294">
        <f t="shared" si="80"/>
        <v>42809</v>
      </c>
      <c r="CA39" s="294">
        <f t="shared" si="80"/>
        <v>42844</v>
      </c>
      <c r="CB39" s="294">
        <f>CB32+2</f>
        <v>42872</v>
      </c>
      <c r="CC39" s="297">
        <f>CC32+2</f>
        <v>42900</v>
      </c>
      <c r="CD39" s="294">
        <f>CD32+2</f>
        <v>42928</v>
      </c>
      <c r="CE39" s="294">
        <f>CE32+2</f>
        <v>42949</v>
      </c>
      <c r="CF39" s="297" t="s">
        <v>116</v>
      </c>
      <c r="CG39" s="294" t="e">
        <f>CG32+2</f>
        <v>#REF!</v>
      </c>
      <c r="CH39" s="294" t="e">
        <f t="shared" ref="CH39:CW39" si="81">CH32+2</f>
        <v>#REF!</v>
      </c>
      <c r="CI39" s="294" t="e">
        <f t="shared" si="81"/>
        <v>#REF!</v>
      </c>
      <c r="CJ39" s="294" t="e">
        <f t="shared" si="81"/>
        <v>#REF!</v>
      </c>
      <c r="CK39" s="294" t="e">
        <f t="shared" si="81"/>
        <v>#REF!</v>
      </c>
      <c r="CL39" s="294" t="e">
        <f t="shared" si="81"/>
        <v>#REF!</v>
      </c>
      <c r="CM39" s="294" t="e">
        <f t="shared" si="81"/>
        <v>#REF!</v>
      </c>
      <c r="CN39" s="294" t="e">
        <f t="shared" si="81"/>
        <v>#REF!</v>
      </c>
      <c r="CO39" s="294" t="e">
        <f t="shared" si="81"/>
        <v>#REF!</v>
      </c>
      <c r="CP39" s="294" t="e">
        <f t="shared" si="81"/>
        <v>#REF!</v>
      </c>
      <c r="CQ39" s="294" t="e">
        <f t="shared" si="81"/>
        <v>#REF!</v>
      </c>
      <c r="CR39" s="294" t="s">
        <v>116</v>
      </c>
      <c r="CS39" s="294" t="e">
        <f t="shared" si="81"/>
        <v>#REF!</v>
      </c>
      <c r="CT39" s="294" t="e">
        <f t="shared" si="81"/>
        <v>#REF!</v>
      </c>
      <c r="CU39" s="294" t="e">
        <f t="shared" si="81"/>
        <v>#REF!</v>
      </c>
      <c r="CV39" s="1540" t="e">
        <f t="shared" si="81"/>
        <v>#REF!</v>
      </c>
      <c r="CW39" s="294" t="e">
        <f t="shared" si="81"/>
        <v>#REF!</v>
      </c>
      <c r="CX39" s="294" t="e">
        <f>CX32+2</f>
        <v>#REF!</v>
      </c>
      <c r="CY39" s="294" t="e">
        <f>CY32+2</f>
        <v>#REF!</v>
      </c>
      <c r="CZ39" s="300" t="e">
        <f>CZ32+2</f>
        <v>#REF!</v>
      </c>
      <c r="DA39" s="294" t="e">
        <f>DA32+2</f>
        <v>#REF!</v>
      </c>
      <c r="DB39" s="300" t="e">
        <f>DB32+2</f>
        <v>#REF!</v>
      </c>
      <c r="DD39" s="300" t="e">
        <f>DD32+2</f>
        <v>#REF!</v>
      </c>
      <c r="DF39" s="300" t="e">
        <f>DF32+2</f>
        <v>#REF!</v>
      </c>
      <c r="DG39" s="300" t="e">
        <f>DG32+2</f>
        <v>#REF!</v>
      </c>
      <c r="DH39" s="300" t="e">
        <f>DH32+2</f>
        <v>#REF!</v>
      </c>
      <c r="DI39" s="297" t="e">
        <f>DI32+2</f>
        <v>#REF!</v>
      </c>
      <c r="DJ39" s="1661"/>
      <c r="DK39" s="1397" t="e">
        <f>DK32+2</f>
        <v>#REF!</v>
      </c>
      <c r="DL39" s="300">
        <f>DL32+2</f>
        <v>44258</v>
      </c>
      <c r="DM39" s="300">
        <f>DM32+2</f>
        <v>44293</v>
      </c>
      <c r="DN39" s="290">
        <f>DN32+2</f>
        <v>44321</v>
      </c>
      <c r="DO39" s="290">
        <f>DO32+2</f>
        <v>44419</v>
      </c>
      <c r="DP39" s="290">
        <f t="shared" ref="DP39:DS39" si="82">DP32+2</f>
        <v>44447</v>
      </c>
      <c r="DQ39" s="290">
        <f t="shared" si="82"/>
        <v>44491</v>
      </c>
      <c r="DR39" s="290">
        <f t="shared" si="82"/>
        <v>44531</v>
      </c>
      <c r="DS39" s="290">
        <f t="shared" si="82"/>
        <v>44601</v>
      </c>
    </row>
    <row r="40" spans="1:123" s="303" customFormat="1" ht="45" hidden="1" customHeight="1" thickBot="1" x14ac:dyDescent="0.4">
      <c r="A40" s="1850"/>
      <c r="B40" s="1852"/>
      <c r="C40" s="386"/>
      <c r="D40" s="386"/>
      <c r="E40" s="387"/>
      <c r="F40" s="388"/>
      <c r="G40" s="389"/>
      <c r="H40" s="388"/>
      <c r="I40" s="389"/>
      <c r="J40" s="389"/>
      <c r="K40" s="390"/>
      <c r="L40" s="249"/>
      <c r="M40" s="391"/>
      <c r="N40" s="391"/>
      <c r="O40" s="391"/>
      <c r="P40" s="391"/>
      <c r="Q40" s="391"/>
      <c r="R40" s="392"/>
      <c r="S40" s="262"/>
      <c r="T40" s="393"/>
      <c r="U40" s="344"/>
      <c r="V40" s="249"/>
      <c r="W40" s="262"/>
      <c r="X40" s="394"/>
      <c r="Y40" s="262"/>
      <c r="Z40" s="344"/>
      <c r="AA40" s="262"/>
      <c r="AB40" s="344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 t="s">
        <v>134</v>
      </c>
      <c r="AM40" s="262"/>
      <c r="AN40" s="262"/>
      <c r="AO40" s="262"/>
      <c r="AP40" s="262"/>
      <c r="AQ40" s="262"/>
      <c r="AR40" s="262"/>
      <c r="AS40" s="262"/>
      <c r="AT40" s="262"/>
      <c r="AU40" s="262"/>
      <c r="AV40" s="262" t="s">
        <v>114</v>
      </c>
      <c r="AW40" s="262"/>
      <c r="AX40" s="262"/>
      <c r="AY40" s="262"/>
      <c r="AZ40" s="262"/>
      <c r="BA40" s="262"/>
      <c r="BB40" s="262"/>
      <c r="BC40" s="262"/>
      <c r="BD40" s="262"/>
      <c r="BE40" s="262"/>
      <c r="BF40" s="249"/>
      <c r="BG40" s="262"/>
      <c r="BH40" s="344" t="s">
        <v>114</v>
      </c>
      <c r="BI40" s="262"/>
      <c r="BJ40" s="262"/>
      <c r="BK40" s="262"/>
      <c r="BL40" s="262"/>
      <c r="BM40" s="262"/>
      <c r="BN40" s="262"/>
      <c r="BO40" s="262"/>
      <c r="BP40" s="262"/>
      <c r="BQ40" s="249"/>
      <c r="BR40" s="262"/>
      <c r="BS40" s="344"/>
      <c r="BT40" s="262" t="s">
        <v>116</v>
      </c>
      <c r="BU40" s="344"/>
      <c r="BV40" s="249"/>
      <c r="BW40" s="262"/>
      <c r="BX40" s="262"/>
      <c r="BY40" s="262"/>
      <c r="BZ40" s="262"/>
      <c r="CA40" s="262"/>
      <c r="CB40" s="262"/>
      <c r="CC40" s="249"/>
      <c r="CD40" s="262"/>
      <c r="CE40" s="262"/>
      <c r="CF40" s="249" t="s">
        <v>116</v>
      </c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 t="s">
        <v>116</v>
      </c>
      <c r="CS40" s="262"/>
      <c r="CT40" s="262"/>
      <c r="CU40" s="262"/>
      <c r="CV40" s="1540"/>
      <c r="CW40" s="262"/>
      <c r="CX40" s="262"/>
      <c r="CY40" s="262"/>
      <c r="CZ40" s="183"/>
      <c r="DA40" s="262"/>
      <c r="DB40" s="183"/>
      <c r="DD40" s="183"/>
      <c r="DF40" s="183"/>
      <c r="DG40" s="183"/>
      <c r="DH40" s="183"/>
      <c r="DI40" s="249"/>
      <c r="DJ40" s="1661"/>
      <c r="DK40" s="1039"/>
      <c r="DL40" s="183"/>
      <c r="DM40" s="183"/>
      <c r="DN40" s="420"/>
      <c r="DO40" s="420"/>
      <c r="DP40" s="420"/>
      <c r="DQ40" s="420"/>
      <c r="DR40" s="420"/>
      <c r="DS40" s="420"/>
    </row>
    <row r="41" spans="1:123" s="106" customFormat="1" ht="30" customHeight="1" thickBot="1" x14ac:dyDescent="0.4">
      <c r="A41" s="1850"/>
      <c r="B41" s="1852"/>
      <c r="C41" s="305" t="s">
        <v>135</v>
      </c>
      <c r="D41" s="305"/>
      <c r="E41" s="306"/>
      <c r="F41" s="307"/>
      <c r="G41" s="308"/>
      <c r="H41" s="307"/>
      <c r="I41" s="308"/>
      <c r="J41" s="308"/>
      <c r="K41" s="309"/>
      <c r="L41" s="322"/>
      <c r="M41" s="395"/>
      <c r="N41" s="396"/>
      <c r="O41" s="395"/>
      <c r="P41" s="396"/>
      <c r="Q41" s="396"/>
      <c r="R41" s="397"/>
      <c r="S41" s="398"/>
      <c r="T41" s="399"/>
      <c r="U41" s="400"/>
      <c r="V41" s="401"/>
      <c r="W41" s="402"/>
      <c r="X41" s="318"/>
      <c r="Y41" s="402"/>
      <c r="Z41" s="403"/>
      <c r="AA41" s="404"/>
      <c r="AB41" s="400">
        <f>AB45-4</f>
        <v>41302</v>
      </c>
      <c r="AC41" s="405">
        <f>AC45-4</f>
        <v>41323</v>
      </c>
      <c r="AD41" s="405">
        <f>AD45-4</f>
        <v>41358</v>
      </c>
      <c r="AE41" s="404">
        <v>41379</v>
      </c>
      <c r="AF41" s="405">
        <f>AF45-4</f>
        <v>41414</v>
      </c>
      <c r="AG41" s="405">
        <f>AG45-4</f>
        <v>41442</v>
      </c>
      <c r="AH41" s="405">
        <f>AH45-4</f>
        <v>41477</v>
      </c>
      <c r="AI41" s="404">
        <f>AI45-11</f>
        <v>41133</v>
      </c>
      <c r="AJ41" s="404" t="s">
        <v>114</v>
      </c>
      <c r="AK41" s="405">
        <f t="shared" ref="AK41:BA41" si="83">AK45-4</f>
        <v>41168</v>
      </c>
      <c r="AL41" s="405">
        <f t="shared" si="83"/>
        <v>41203</v>
      </c>
      <c r="AM41" s="405">
        <f t="shared" si="83"/>
        <v>41245</v>
      </c>
      <c r="AN41" s="405">
        <f t="shared" si="83"/>
        <v>41287</v>
      </c>
      <c r="AO41" s="405">
        <f t="shared" si="83"/>
        <v>41308</v>
      </c>
      <c r="AP41" s="405">
        <f t="shared" si="83"/>
        <v>41350</v>
      </c>
      <c r="AQ41" s="405">
        <f t="shared" si="83"/>
        <v>41378</v>
      </c>
      <c r="AR41" s="404">
        <v>41409</v>
      </c>
      <c r="AS41" s="404">
        <f t="shared" si="83"/>
        <v>41813</v>
      </c>
      <c r="AT41" s="404">
        <f t="shared" si="83"/>
        <v>41848</v>
      </c>
      <c r="AU41" s="404">
        <v>41497</v>
      </c>
      <c r="AV41" s="404">
        <v>41504</v>
      </c>
      <c r="AW41" s="405">
        <v>41904</v>
      </c>
      <c r="AX41" s="405">
        <f t="shared" si="83"/>
        <v>41946</v>
      </c>
      <c r="AY41" s="405">
        <f t="shared" si="83"/>
        <v>41981</v>
      </c>
      <c r="AZ41" s="405">
        <v>41644</v>
      </c>
      <c r="BA41" s="404">
        <f t="shared" si="83"/>
        <v>42044</v>
      </c>
      <c r="BB41" s="404">
        <f>BB45-4</f>
        <v>42079</v>
      </c>
      <c r="BC41" s="404">
        <f>BC45-4</f>
        <v>42114</v>
      </c>
      <c r="BD41" s="406">
        <f>BD45-4</f>
        <v>42142</v>
      </c>
      <c r="BE41" s="406">
        <f>BE45-4</f>
        <v>42191</v>
      </c>
      <c r="BF41" s="407">
        <f>BF45-4</f>
        <v>42226</v>
      </c>
      <c r="BG41" s="404">
        <v>42255</v>
      </c>
      <c r="BH41" s="408" t="s">
        <v>114</v>
      </c>
      <c r="BI41" s="405">
        <v>42289</v>
      </c>
      <c r="BJ41" s="406">
        <f t="shared" ref="BJ41:BQ41" si="84">BJ45-4</f>
        <v>42324</v>
      </c>
      <c r="BK41" s="406">
        <f t="shared" si="84"/>
        <v>42345</v>
      </c>
      <c r="BL41" s="406">
        <f t="shared" si="84"/>
        <v>42394</v>
      </c>
      <c r="BM41" s="406">
        <f t="shared" si="84"/>
        <v>42429</v>
      </c>
      <c r="BN41" s="406">
        <f t="shared" si="84"/>
        <v>42464</v>
      </c>
      <c r="BO41" s="406">
        <f t="shared" si="84"/>
        <v>42499</v>
      </c>
      <c r="BP41" s="406">
        <f t="shared" si="84"/>
        <v>42534</v>
      </c>
      <c r="BQ41" s="407">
        <f t="shared" si="84"/>
        <v>42562</v>
      </c>
      <c r="BR41" s="406">
        <f>BR45-4</f>
        <v>42590</v>
      </c>
      <c r="BS41" s="403">
        <f>BS45-11</f>
        <v>42604</v>
      </c>
      <c r="BT41" s="406" t="s">
        <v>116</v>
      </c>
      <c r="BU41" s="408">
        <f t="shared" ref="BU41:CA41" si="85">BU45-4</f>
        <v>42639</v>
      </c>
      <c r="BV41" s="407">
        <f t="shared" si="85"/>
        <v>42674</v>
      </c>
      <c r="BW41" s="406">
        <f t="shared" si="85"/>
        <v>42709</v>
      </c>
      <c r="BX41" s="406">
        <f t="shared" si="85"/>
        <v>42737</v>
      </c>
      <c r="BY41" s="406">
        <f t="shared" si="85"/>
        <v>42779</v>
      </c>
      <c r="BZ41" s="406">
        <f t="shared" si="85"/>
        <v>42814</v>
      </c>
      <c r="CA41" s="406">
        <f t="shared" si="85"/>
        <v>42849</v>
      </c>
      <c r="CB41" s="406">
        <f>CB45-4</f>
        <v>42877</v>
      </c>
      <c r="CC41" s="407">
        <f>CC45-4</f>
        <v>42905</v>
      </c>
      <c r="CD41" s="406">
        <f>CD45-4</f>
        <v>42933</v>
      </c>
      <c r="CE41" s="404">
        <f>CE45-11</f>
        <v>42954</v>
      </c>
      <c r="CF41" s="407" t="s">
        <v>116</v>
      </c>
      <c r="CG41" s="406" t="e">
        <f t="shared" ref="CG41:CM41" si="86">CG45-4</f>
        <v>#REF!</v>
      </c>
      <c r="CH41" s="406" t="e">
        <f t="shared" si="86"/>
        <v>#REF!</v>
      </c>
      <c r="CI41" s="406" t="e">
        <f t="shared" si="86"/>
        <v>#REF!</v>
      </c>
      <c r="CJ41" s="406" t="e">
        <f t="shared" si="86"/>
        <v>#REF!</v>
      </c>
      <c r="CK41" s="406" t="e">
        <f t="shared" si="86"/>
        <v>#REF!</v>
      </c>
      <c r="CL41" s="406" t="e">
        <f t="shared" si="86"/>
        <v>#REF!</v>
      </c>
      <c r="CM41" s="406" t="e">
        <f t="shared" si="86"/>
        <v>#REF!</v>
      </c>
      <c r="CN41" s="404" t="e">
        <f>CN45-6</f>
        <v>#REF!</v>
      </c>
      <c r="CO41" s="406" t="e">
        <f>CO45-4</f>
        <v>#REF!</v>
      </c>
      <c r="CP41" s="406" t="e">
        <f>CP45-4</f>
        <v>#REF!</v>
      </c>
      <c r="CQ41" s="404" t="e">
        <f>CQ45-11</f>
        <v>#REF!</v>
      </c>
      <c r="CR41" s="406" t="s">
        <v>116</v>
      </c>
      <c r="CS41" s="406" t="e">
        <f>CS45-11</f>
        <v>#REF!</v>
      </c>
      <c r="CT41" s="406" t="e">
        <f t="shared" ref="CT41:DA41" si="87">CT45-11</f>
        <v>#REF!</v>
      </c>
      <c r="CU41" s="406" t="e">
        <f t="shared" si="87"/>
        <v>#REF!</v>
      </c>
      <c r="CV41" s="227" t="e">
        <f t="shared" si="87"/>
        <v>#REF!</v>
      </c>
      <c r="CW41" s="406" t="e">
        <f t="shared" si="87"/>
        <v>#REF!</v>
      </c>
      <c r="CX41" s="406" t="e">
        <f t="shared" si="87"/>
        <v>#REF!</v>
      </c>
      <c r="CY41" s="406" t="e">
        <f t="shared" si="87"/>
        <v>#REF!</v>
      </c>
      <c r="CZ41" s="406" t="e">
        <f t="shared" si="87"/>
        <v>#REF!</v>
      </c>
      <c r="DA41" s="406" t="e">
        <f t="shared" si="87"/>
        <v>#REF!</v>
      </c>
      <c r="DB41" s="406" t="e">
        <f>DB45-11</f>
        <v>#REF!</v>
      </c>
      <c r="DD41" s="406" t="e">
        <f>DD45-11</f>
        <v>#REF!</v>
      </c>
      <c r="DF41" s="406" t="e">
        <f>DF45-11</f>
        <v>#REF!</v>
      </c>
      <c r="DG41" s="405" t="e">
        <f>DG45-11</f>
        <v>#REF!</v>
      </c>
      <c r="DH41" s="404" t="e">
        <f>DH45-4</f>
        <v>#REF!</v>
      </c>
      <c r="DI41" s="407" t="e">
        <f>DI45-11</f>
        <v>#REF!</v>
      </c>
      <c r="DJ41" s="1660"/>
      <c r="DK41" s="1645" t="e">
        <f>DK45-18</f>
        <v>#REF!</v>
      </c>
      <c r="DL41" s="406">
        <f>DL45-4</f>
        <v>44263</v>
      </c>
      <c r="DM41" s="406">
        <f>DM45-4</f>
        <v>44305</v>
      </c>
      <c r="DN41" s="407">
        <f>DN45-11</f>
        <v>44326</v>
      </c>
      <c r="DO41" s="407">
        <f>DO45-4</f>
        <v>44424</v>
      </c>
      <c r="DP41" s="407">
        <f>DP45-4</f>
        <v>44452</v>
      </c>
      <c r="DQ41" s="407">
        <f t="shared" ref="DQ41:DS41" si="88">DQ45-4</f>
        <v>44496</v>
      </c>
      <c r="DR41" s="407">
        <f>DR45-11</f>
        <v>44536</v>
      </c>
      <c r="DS41" s="407">
        <f t="shared" si="88"/>
        <v>44606</v>
      </c>
    </row>
    <row r="42" spans="1:123" s="106" customFormat="1" ht="30" customHeight="1" thickBot="1" x14ac:dyDescent="0.4">
      <c r="A42" s="1850"/>
      <c r="B42" s="1852"/>
      <c r="C42" s="409" t="s">
        <v>136</v>
      </c>
      <c r="D42" s="409"/>
      <c r="E42" s="410"/>
      <c r="F42" s="411"/>
      <c r="G42" s="412"/>
      <c r="H42" s="411"/>
      <c r="I42" s="412"/>
      <c r="J42" s="412"/>
      <c r="K42" s="411"/>
      <c r="L42" s="249"/>
      <c r="M42" s="413"/>
      <c r="N42" s="414"/>
      <c r="O42" s="413"/>
      <c r="P42" s="414"/>
      <c r="Q42" s="414"/>
      <c r="R42" s="415"/>
      <c r="S42" s="414"/>
      <c r="T42" s="416"/>
      <c r="U42" s="417"/>
      <c r="V42" s="341"/>
      <c r="W42" s="342"/>
      <c r="X42" s="182"/>
      <c r="Y42" s="342"/>
      <c r="Z42" s="418"/>
      <c r="AA42" s="419"/>
      <c r="AB42" s="417">
        <f t="shared" ref="AB42:AI42" si="89">AB45</f>
        <v>41306</v>
      </c>
      <c r="AC42" s="262">
        <f t="shared" si="89"/>
        <v>41327</v>
      </c>
      <c r="AD42" s="262">
        <f t="shared" si="89"/>
        <v>41362</v>
      </c>
      <c r="AE42" s="419">
        <f t="shared" si="89"/>
        <v>41383</v>
      </c>
      <c r="AF42" s="262">
        <f t="shared" si="89"/>
        <v>41418</v>
      </c>
      <c r="AG42" s="262">
        <f t="shared" si="89"/>
        <v>41446</v>
      </c>
      <c r="AH42" s="262">
        <f t="shared" si="89"/>
        <v>41481</v>
      </c>
      <c r="AI42" s="262">
        <f t="shared" si="89"/>
        <v>41144</v>
      </c>
      <c r="AJ42" s="262" t="s">
        <v>114</v>
      </c>
      <c r="AK42" s="262">
        <f>AK45</f>
        <v>41172</v>
      </c>
      <c r="AL42" s="262">
        <f>AL45</f>
        <v>41207</v>
      </c>
      <c r="AM42" s="262">
        <f t="shared" ref="AM42:AR42" si="90">AM45</f>
        <v>41249</v>
      </c>
      <c r="AN42" s="262">
        <f t="shared" si="90"/>
        <v>41291</v>
      </c>
      <c r="AO42" s="262">
        <f t="shared" si="90"/>
        <v>41312</v>
      </c>
      <c r="AP42" s="262">
        <f t="shared" si="90"/>
        <v>41354</v>
      </c>
      <c r="AQ42" s="262">
        <f t="shared" si="90"/>
        <v>41382</v>
      </c>
      <c r="AR42" s="262">
        <f t="shared" si="90"/>
        <v>41781</v>
      </c>
      <c r="AS42" s="262">
        <f>AS45</f>
        <v>41817</v>
      </c>
      <c r="AT42" s="262">
        <f t="shared" ref="AT42:BG42" si="91">AT45</f>
        <v>41852</v>
      </c>
      <c r="AU42" s="262">
        <f t="shared" si="91"/>
        <v>41501</v>
      </c>
      <c r="AV42" s="419">
        <v>41508</v>
      </c>
      <c r="AW42" s="262">
        <v>41543</v>
      </c>
      <c r="AX42" s="262">
        <f t="shared" si="91"/>
        <v>41950</v>
      </c>
      <c r="AY42" s="262">
        <f t="shared" si="91"/>
        <v>41985</v>
      </c>
      <c r="AZ42" s="262">
        <f t="shared" si="91"/>
        <v>42013</v>
      </c>
      <c r="BA42" s="419">
        <f t="shared" si="91"/>
        <v>42048</v>
      </c>
      <c r="BB42" s="419">
        <f t="shared" si="91"/>
        <v>42083</v>
      </c>
      <c r="BC42" s="419">
        <f t="shared" si="91"/>
        <v>42118</v>
      </c>
      <c r="BD42" s="183">
        <f t="shared" si="91"/>
        <v>42146</v>
      </c>
      <c r="BE42" s="183">
        <f t="shared" si="91"/>
        <v>42195</v>
      </c>
      <c r="BF42" s="420">
        <f t="shared" si="91"/>
        <v>42230</v>
      </c>
      <c r="BG42" s="183">
        <f t="shared" si="91"/>
        <v>42265</v>
      </c>
      <c r="BH42" s="421" t="s">
        <v>114</v>
      </c>
      <c r="BI42" s="262">
        <v>42300</v>
      </c>
      <c r="BJ42" s="183">
        <f t="shared" ref="BJ42:BQ42" si="92">BJ45</f>
        <v>42328</v>
      </c>
      <c r="BK42" s="183">
        <f t="shared" si="92"/>
        <v>42349</v>
      </c>
      <c r="BL42" s="183">
        <f t="shared" si="92"/>
        <v>42398</v>
      </c>
      <c r="BM42" s="183">
        <f t="shared" si="92"/>
        <v>42433</v>
      </c>
      <c r="BN42" s="183">
        <f t="shared" si="92"/>
        <v>42468</v>
      </c>
      <c r="BO42" s="183">
        <f t="shared" si="92"/>
        <v>42503</v>
      </c>
      <c r="BP42" s="183">
        <f t="shared" si="92"/>
        <v>42538</v>
      </c>
      <c r="BQ42" s="420">
        <f t="shared" si="92"/>
        <v>42566</v>
      </c>
      <c r="BR42" s="183">
        <f>BR45</f>
        <v>42594</v>
      </c>
      <c r="BS42" s="421">
        <f>BS45</f>
        <v>42615</v>
      </c>
      <c r="BT42" s="183" t="s">
        <v>116</v>
      </c>
      <c r="BU42" s="421">
        <f t="shared" ref="BU42:CA42" si="93">BU45</f>
        <v>42643</v>
      </c>
      <c r="BV42" s="420">
        <f t="shared" si="93"/>
        <v>42678</v>
      </c>
      <c r="BW42" s="183">
        <f t="shared" si="93"/>
        <v>42713</v>
      </c>
      <c r="BX42" s="183">
        <f t="shared" si="93"/>
        <v>42741</v>
      </c>
      <c r="BY42" s="183">
        <f t="shared" si="93"/>
        <v>42783</v>
      </c>
      <c r="BZ42" s="183">
        <f t="shared" si="93"/>
        <v>42818</v>
      </c>
      <c r="CA42" s="183">
        <f t="shared" si="93"/>
        <v>42853</v>
      </c>
      <c r="CB42" s="183">
        <f>CB45</f>
        <v>42881</v>
      </c>
      <c r="CC42" s="420">
        <f>CC45</f>
        <v>42909</v>
      </c>
      <c r="CD42" s="183">
        <f>CD45</f>
        <v>42937</v>
      </c>
      <c r="CE42" s="183">
        <f>CE45</f>
        <v>42965</v>
      </c>
      <c r="CF42" s="420" t="s">
        <v>116</v>
      </c>
      <c r="CG42" s="183" t="e">
        <f>CG45</f>
        <v>#REF!</v>
      </c>
      <c r="CH42" s="183" t="e">
        <f t="shared" ref="CH42:CW42" si="94">CH45</f>
        <v>#REF!</v>
      </c>
      <c r="CI42" s="183" t="e">
        <f t="shared" si="94"/>
        <v>#REF!</v>
      </c>
      <c r="CJ42" s="183" t="e">
        <f t="shared" si="94"/>
        <v>#REF!</v>
      </c>
      <c r="CK42" s="183" t="e">
        <f t="shared" si="94"/>
        <v>#REF!</v>
      </c>
      <c r="CL42" s="183" t="e">
        <f t="shared" si="94"/>
        <v>#REF!</v>
      </c>
      <c r="CM42" s="183" t="e">
        <f t="shared" si="94"/>
        <v>#REF!</v>
      </c>
      <c r="CN42" s="183" t="e">
        <f t="shared" si="94"/>
        <v>#REF!</v>
      </c>
      <c r="CO42" s="183" t="e">
        <f t="shared" si="94"/>
        <v>#REF!</v>
      </c>
      <c r="CP42" s="183" t="e">
        <f t="shared" si="94"/>
        <v>#REF!</v>
      </c>
      <c r="CQ42" s="183" t="e">
        <f t="shared" si="94"/>
        <v>#REF!</v>
      </c>
      <c r="CR42" s="183" t="s">
        <v>116</v>
      </c>
      <c r="CS42" s="183" t="e">
        <f t="shared" si="94"/>
        <v>#REF!</v>
      </c>
      <c r="CT42" s="183" t="e">
        <f t="shared" si="94"/>
        <v>#REF!</v>
      </c>
      <c r="CU42" s="183" t="e">
        <f t="shared" si="94"/>
        <v>#REF!</v>
      </c>
      <c r="CV42" s="1540" t="e">
        <f t="shared" si="94"/>
        <v>#REF!</v>
      </c>
      <c r="CW42" s="183" t="e">
        <f t="shared" si="94"/>
        <v>#REF!</v>
      </c>
      <c r="CX42" s="183" t="e">
        <f>CX45</f>
        <v>#REF!</v>
      </c>
      <c r="CY42" s="183" t="e">
        <f>CY45</f>
        <v>#REF!</v>
      </c>
      <c r="CZ42" s="183" t="e">
        <f>CZ45</f>
        <v>#REF!</v>
      </c>
      <c r="DA42" s="183" t="e">
        <f>DA45</f>
        <v>#REF!</v>
      </c>
      <c r="DB42" s="183" t="e">
        <f>DB45</f>
        <v>#REF!</v>
      </c>
      <c r="DD42" s="183" t="e">
        <f>DD45</f>
        <v>#REF!</v>
      </c>
      <c r="DF42" s="183" t="e">
        <f>DF45</f>
        <v>#REF!</v>
      </c>
      <c r="DG42" s="183" t="e">
        <f>DG45</f>
        <v>#REF!</v>
      </c>
      <c r="DH42" s="183" t="e">
        <f>DH45</f>
        <v>#REF!</v>
      </c>
      <c r="DI42" s="420" t="e">
        <f>DI45</f>
        <v>#REF!</v>
      </c>
      <c r="DJ42" s="1660"/>
      <c r="DK42" s="1039" t="e">
        <f>DK45</f>
        <v>#REF!</v>
      </c>
      <c r="DL42" s="183">
        <f>DL45</f>
        <v>44267</v>
      </c>
      <c r="DM42" s="183">
        <f>DM45</f>
        <v>44309</v>
      </c>
      <c r="DN42" s="420">
        <f>DN45</f>
        <v>44337</v>
      </c>
      <c r="DO42" s="420">
        <f>DO45</f>
        <v>44428</v>
      </c>
      <c r="DP42" s="420">
        <f t="shared" ref="DP42:DS42" si="95">DP45</f>
        <v>44456</v>
      </c>
      <c r="DQ42" s="420">
        <f t="shared" si="95"/>
        <v>44500</v>
      </c>
      <c r="DR42" s="420">
        <f t="shared" si="95"/>
        <v>44547</v>
      </c>
      <c r="DS42" s="420">
        <f t="shared" si="95"/>
        <v>44610</v>
      </c>
    </row>
    <row r="43" spans="1:123" s="442" customFormat="1" ht="30" hidden="1" customHeight="1" thickBot="1" x14ac:dyDescent="0.4">
      <c r="A43" s="1850"/>
      <c r="B43" s="1852"/>
      <c r="C43" s="422" t="s">
        <v>137</v>
      </c>
      <c r="D43" s="422"/>
      <c r="E43" s="423"/>
      <c r="F43" s="424"/>
      <c r="G43" s="425"/>
      <c r="H43" s="424"/>
      <c r="I43" s="425"/>
      <c r="J43" s="425"/>
      <c r="K43" s="424"/>
      <c r="L43" s="426"/>
      <c r="M43" s="427"/>
      <c r="N43" s="428"/>
      <c r="O43" s="427"/>
      <c r="P43" s="428"/>
      <c r="Q43" s="428"/>
      <c r="R43" s="429"/>
      <c r="S43" s="430"/>
      <c r="T43" s="431"/>
      <c r="U43" s="432"/>
      <c r="V43" s="433"/>
      <c r="W43" s="434"/>
      <c r="X43" s="435"/>
      <c r="Y43" s="434"/>
      <c r="Z43" s="436"/>
      <c r="AA43" s="437"/>
      <c r="AB43" s="432"/>
      <c r="AC43" s="438"/>
      <c r="AD43" s="438"/>
      <c r="AE43" s="437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7"/>
      <c r="AW43" s="438"/>
      <c r="AX43" s="438"/>
      <c r="AY43" s="438"/>
      <c r="AZ43" s="438"/>
      <c r="BA43" s="437"/>
      <c r="BB43" s="437"/>
      <c r="BC43" s="437"/>
      <c r="BD43" s="439"/>
      <c r="BE43" s="439"/>
      <c r="BF43" s="440"/>
      <c r="BG43" s="439"/>
      <c r="BH43" s="441"/>
      <c r="BI43" s="438"/>
      <c r="BJ43" s="439"/>
      <c r="BK43" s="439"/>
      <c r="BL43" s="439"/>
      <c r="BM43" s="439"/>
      <c r="BN43" s="439"/>
      <c r="BO43" s="439"/>
      <c r="BP43" s="439"/>
      <c r="BQ43" s="440"/>
      <c r="BR43" s="439"/>
      <c r="BS43" s="441"/>
      <c r="BT43" s="439"/>
      <c r="BU43" s="441"/>
      <c r="BV43" s="440"/>
      <c r="BW43" s="439"/>
      <c r="BX43" s="439"/>
      <c r="BY43" s="439"/>
      <c r="BZ43" s="439"/>
      <c r="CA43" s="439"/>
      <c r="CB43" s="439"/>
      <c r="CC43" s="440"/>
      <c r="CD43" s="439"/>
      <c r="CE43" s="439"/>
      <c r="CF43" s="440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1540" t="e">
        <f>CV44-4</f>
        <v>#REF!</v>
      </c>
      <c r="CW43" s="439"/>
      <c r="CX43" s="439"/>
      <c r="CY43" s="439"/>
      <c r="CZ43" s="439"/>
      <c r="DA43" s="439"/>
      <c r="DB43" s="439"/>
      <c r="DD43" s="439"/>
      <c r="DF43" s="439"/>
      <c r="DG43" s="439"/>
      <c r="DH43" s="439"/>
      <c r="DI43" s="440"/>
      <c r="DJ43" s="1660"/>
      <c r="DK43" s="1646"/>
      <c r="DL43" s="439"/>
      <c r="DM43" s="439"/>
      <c r="DN43" s="440"/>
      <c r="DO43" s="440"/>
      <c r="DP43" s="440"/>
      <c r="DQ43" s="440"/>
      <c r="DR43" s="440"/>
      <c r="DS43" s="440"/>
    </row>
    <row r="44" spans="1:123" s="442" customFormat="1" ht="30" hidden="1" customHeight="1" thickBot="1" x14ac:dyDescent="0.4">
      <c r="A44" s="1850"/>
      <c r="B44" s="1852"/>
      <c r="C44" s="422" t="s">
        <v>138</v>
      </c>
      <c r="D44" s="422"/>
      <c r="E44" s="423"/>
      <c r="F44" s="424"/>
      <c r="G44" s="425"/>
      <c r="H44" s="424"/>
      <c r="I44" s="425"/>
      <c r="J44" s="425"/>
      <c r="K44" s="424"/>
      <c r="L44" s="426"/>
      <c r="M44" s="427"/>
      <c r="N44" s="428"/>
      <c r="O44" s="427"/>
      <c r="P44" s="428"/>
      <c r="Q44" s="428"/>
      <c r="R44" s="429"/>
      <c r="S44" s="430"/>
      <c r="T44" s="431"/>
      <c r="U44" s="432"/>
      <c r="V44" s="433"/>
      <c r="W44" s="434"/>
      <c r="X44" s="435"/>
      <c r="Y44" s="434"/>
      <c r="Z44" s="436"/>
      <c r="AA44" s="437"/>
      <c r="AB44" s="432"/>
      <c r="AC44" s="438"/>
      <c r="AD44" s="438"/>
      <c r="AE44" s="437"/>
      <c r="AF44" s="438"/>
      <c r="AG44" s="438"/>
      <c r="AH44" s="438"/>
      <c r="AI44" s="438"/>
      <c r="AJ44" s="438" t="s">
        <v>114</v>
      </c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 t="s">
        <v>114</v>
      </c>
      <c r="AW44" s="438"/>
      <c r="AX44" s="438"/>
      <c r="AY44" s="438"/>
      <c r="AZ44" s="438"/>
      <c r="BA44" s="438"/>
      <c r="BB44" s="437"/>
      <c r="BC44" s="437"/>
      <c r="BD44" s="439"/>
      <c r="BE44" s="439"/>
      <c r="BF44" s="440"/>
      <c r="BG44" s="439"/>
      <c r="BH44" s="441" t="s">
        <v>114</v>
      </c>
      <c r="BI44" s="438"/>
      <c r="BJ44" s="439"/>
      <c r="BK44" s="439"/>
      <c r="BL44" s="439"/>
      <c r="BM44" s="439"/>
      <c r="BN44" s="439"/>
      <c r="BO44" s="439"/>
      <c r="BP44" s="439"/>
      <c r="BQ44" s="440"/>
      <c r="BR44" s="439"/>
      <c r="BS44" s="441"/>
      <c r="BT44" s="439" t="s">
        <v>116</v>
      </c>
      <c r="BU44" s="441"/>
      <c r="BV44" s="440"/>
      <c r="BW44" s="439"/>
      <c r="BX44" s="439"/>
      <c r="BY44" s="439"/>
      <c r="BZ44" s="439"/>
      <c r="CA44" s="439"/>
      <c r="CB44" s="439"/>
      <c r="CC44" s="440"/>
      <c r="CD44" s="439"/>
      <c r="CE44" s="439"/>
      <c r="CF44" s="440" t="s">
        <v>116</v>
      </c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 t="s">
        <v>116</v>
      </c>
      <c r="CS44" s="439"/>
      <c r="CT44" s="439"/>
      <c r="CU44" s="439"/>
      <c r="CV44" s="1540" t="e">
        <f>CV32+4</f>
        <v>#REF!</v>
      </c>
      <c r="CW44" s="439"/>
      <c r="CX44" s="439"/>
      <c r="CY44" s="439"/>
      <c r="CZ44" s="439"/>
      <c r="DA44" s="439"/>
      <c r="DB44" s="439"/>
      <c r="DD44" s="439"/>
      <c r="DF44" s="439"/>
      <c r="DG44" s="439"/>
      <c r="DH44" s="439"/>
      <c r="DI44" s="440"/>
      <c r="DJ44" s="1660"/>
      <c r="DK44" s="1646"/>
      <c r="DL44" s="439"/>
      <c r="DM44" s="439"/>
      <c r="DN44" s="440"/>
      <c r="DO44" s="440"/>
      <c r="DP44" s="440"/>
      <c r="DQ44" s="440"/>
      <c r="DR44" s="440"/>
      <c r="DS44" s="440"/>
    </row>
    <row r="45" spans="1:123" s="106" customFormat="1" ht="30" customHeight="1" thickBot="1" x14ac:dyDescent="0.4">
      <c r="A45" s="1850"/>
      <c r="B45" s="1852"/>
      <c r="C45" s="305" t="s">
        <v>139</v>
      </c>
      <c r="D45" s="305"/>
      <c r="E45" s="306"/>
      <c r="F45" s="307"/>
      <c r="G45" s="308"/>
      <c r="H45" s="307"/>
      <c r="I45" s="443"/>
      <c r="J45" s="308"/>
      <c r="K45" s="307"/>
      <c r="L45" s="322"/>
      <c r="M45" s="396"/>
      <c r="N45" s="396"/>
      <c r="O45" s="396"/>
      <c r="P45" s="396"/>
      <c r="Q45" s="396"/>
      <c r="R45" s="397"/>
      <c r="S45" s="398"/>
      <c r="T45" s="399"/>
      <c r="U45" s="400"/>
      <c r="V45" s="401"/>
      <c r="W45" s="402"/>
      <c r="X45" s="318"/>
      <c r="Y45" s="444"/>
      <c r="Z45" s="403"/>
      <c r="AA45" s="404"/>
      <c r="AB45" s="400">
        <f>AB48-21</f>
        <v>41306</v>
      </c>
      <c r="AC45" s="405">
        <f>AC48-21</f>
        <v>41327</v>
      </c>
      <c r="AD45" s="405">
        <f>AD48-21</f>
        <v>41362</v>
      </c>
      <c r="AE45" s="404">
        <v>41383</v>
      </c>
      <c r="AF45" s="405">
        <f>AF48-20</f>
        <v>41418</v>
      </c>
      <c r="AG45" s="405">
        <f>AG48-20</f>
        <v>41446</v>
      </c>
      <c r="AH45" s="405">
        <f>AH48-20</f>
        <v>41481</v>
      </c>
      <c r="AI45" s="405">
        <f>AI48-20</f>
        <v>41144</v>
      </c>
      <c r="AJ45" s="405" t="s">
        <v>114</v>
      </c>
      <c r="AK45" s="405">
        <f>AK48-27</f>
        <v>41172</v>
      </c>
      <c r="AL45" s="405">
        <f>AL48-20</f>
        <v>41207</v>
      </c>
      <c r="AM45" s="405">
        <f>AM48-21</f>
        <v>41249</v>
      </c>
      <c r="AN45" s="404">
        <f>AN48-20</f>
        <v>41291</v>
      </c>
      <c r="AO45" s="404">
        <f>AO48-34</f>
        <v>41312</v>
      </c>
      <c r="AP45" s="405">
        <f>AP48-20</f>
        <v>41354</v>
      </c>
      <c r="AQ45" s="404">
        <f>AQ48-27</f>
        <v>41382</v>
      </c>
      <c r="AR45" s="404">
        <v>41781</v>
      </c>
      <c r="AS45" s="404">
        <v>41817</v>
      </c>
      <c r="AT45" s="404">
        <v>41852</v>
      </c>
      <c r="AU45" s="404">
        <v>41501</v>
      </c>
      <c r="AV45" s="404">
        <v>41508</v>
      </c>
      <c r="AW45" s="405">
        <v>41543</v>
      </c>
      <c r="AX45" s="405">
        <f>AX48-20</f>
        <v>41950</v>
      </c>
      <c r="AY45" s="406">
        <v>41985</v>
      </c>
      <c r="AZ45" s="405">
        <f>AZ48-27</f>
        <v>42013</v>
      </c>
      <c r="BA45" s="404">
        <f>BA48-27</f>
        <v>42048</v>
      </c>
      <c r="BB45" s="404">
        <f>BB48-27</f>
        <v>42083</v>
      </c>
      <c r="BC45" s="404">
        <f>BC48-27</f>
        <v>42118</v>
      </c>
      <c r="BD45" s="406">
        <f>BD48-27</f>
        <v>42146</v>
      </c>
      <c r="BE45" s="406">
        <f>BE48-20</f>
        <v>42195</v>
      </c>
      <c r="BF45" s="407">
        <f>BF48-20</f>
        <v>42230</v>
      </c>
      <c r="BG45" s="406">
        <f>BG48-20</f>
        <v>42265</v>
      </c>
      <c r="BH45" s="408" t="s">
        <v>114</v>
      </c>
      <c r="BI45" s="404">
        <v>42293</v>
      </c>
      <c r="BJ45" s="406">
        <f>BJ48-20</f>
        <v>42328</v>
      </c>
      <c r="BK45" s="404">
        <f>BK48-34</f>
        <v>42349</v>
      </c>
      <c r="BL45" s="406">
        <f t="shared" ref="BL45:BQ45" si="96">BL48-20</f>
        <v>42398</v>
      </c>
      <c r="BM45" s="406">
        <f t="shared" si="96"/>
        <v>42433</v>
      </c>
      <c r="BN45" s="406">
        <f t="shared" si="96"/>
        <v>42468</v>
      </c>
      <c r="BO45" s="406">
        <f t="shared" si="96"/>
        <v>42503</v>
      </c>
      <c r="BP45" s="406">
        <f t="shared" si="96"/>
        <v>42538</v>
      </c>
      <c r="BQ45" s="407">
        <f t="shared" si="96"/>
        <v>42566</v>
      </c>
      <c r="BR45" s="406">
        <f>BR48-20</f>
        <v>42594</v>
      </c>
      <c r="BS45" s="408">
        <f>BS48-20</f>
        <v>42615</v>
      </c>
      <c r="BT45" s="406" t="s">
        <v>116</v>
      </c>
      <c r="BU45" s="403">
        <f>BU48-27</f>
        <v>42643</v>
      </c>
      <c r="BV45" s="407">
        <f t="shared" ref="BV45:CA45" si="97">BV48-20</f>
        <v>42678</v>
      </c>
      <c r="BW45" s="406">
        <f t="shared" si="97"/>
        <v>42713</v>
      </c>
      <c r="BX45" s="404">
        <f>BX48-27</f>
        <v>42741</v>
      </c>
      <c r="BY45" s="406">
        <f t="shared" si="97"/>
        <v>42783</v>
      </c>
      <c r="BZ45" s="406">
        <f t="shared" si="97"/>
        <v>42818</v>
      </c>
      <c r="CA45" s="406">
        <f t="shared" si="97"/>
        <v>42853</v>
      </c>
      <c r="CB45" s="406">
        <f>CB48-20</f>
        <v>42881</v>
      </c>
      <c r="CC45" s="407">
        <f>CC48-20</f>
        <v>42909</v>
      </c>
      <c r="CD45" s="406">
        <f>CD48-20</f>
        <v>42937</v>
      </c>
      <c r="CE45" s="406">
        <f>CE48-20</f>
        <v>42965</v>
      </c>
      <c r="CF45" s="407" t="s">
        <v>116</v>
      </c>
      <c r="CG45" s="404" t="e">
        <f>CG48-27</f>
        <v>#REF!</v>
      </c>
      <c r="CH45" s="406" t="e">
        <f t="shared" ref="CH45:CQ45" si="98">CH48-20</f>
        <v>#REF!</v>
      </c>
      <c r="CI45" s="406" t="e">
        <f>CI48-20</f>
        <v>#REF!</v>
      </c>
      <c r="CJ45" s="404" t="e">
        <f>CJ48-27</f>
        <v>#REF!</v>
      </c>
      <c r="CK45" s="406" t="e">
        <f t="shared" si="98"/>
        <v>#REF!</v>
      </c>
      <c r="CL45" s="406" t="e">
        <f t="shared" si="98"/>
        <v>#REF!</v>
      </c>
      <c r="CM45" s="406" t="e">
        <f t="shared" si="98"/>
        <v>#REF!</v>
      </c>
      <c r="CN45" s="404" t="e">
        <f>CN48-17</f>
        <v>#REF!</v>
      </c>
      <c r="CO45" s="406" t="e">
        <f t="shared" si="98"/>
        <v>#REF!</v>
      </c>
      <c r="CP45" s="406" t="e">
        <f t="shared" si="98"/>
        <v>#REF!</v>
      </c>
      <c r="CQ45" s="406" t="e">
        <f t="shared" si="98"/>
        <v>#REF!</v>
      </c>
      <c r="CR45" s="406" t="s">
        <v>116</v>
      </c>
      <c r="CS45" s="406" t="e">
        <f>CS48-20</f>
        <v>#REF!</v>
      </c>
      <c r="CT45" s="406" t="e">
        <f>CT48-20</f>
        <v>#REF!</v>
      </c>
      <c r="CU45" s="404" t="e">
        <f>CU48-27</f>
        <v>#REF!</v>
      </c>
      <c r="CV45" s="227" t="e">
        <f>CV48-19</f>
        <v>#REF!</v>
      </c>
      <c r="CW45" s="406" t="e">
        <f>CW48-20</f>
        <v>#REF!</v>
      </c>
      <c r="CX45" s="404" t="e">
        <f>CX54-26</f>
        <v>#REF!</v>
      </c>
      <c r="CY45" s="404" t="e">
        <f>CY48-27</f>
        <v>#REF!</v>
      </c>
      <c r="CZ45" s="406" t="e">
        <f>CZ48-20</f>
        <v>#REF!</v>
      </c>
      <c r="DA45" s="404" t="e">
        <f>DA54-26</f>
        <v>#REF!</v>
      </c>
      <c r="DB45" s="406" t="e">
        <f>DB54-33</f>
        <v>#REF!</v>
      </c>
      <c r="DD45" s="406" t="e">
        <f>DD54-33</f>
        <v>#REF!</v>
      </c>
      <c r="DF45" s="406" t="e">
        <f>DF54-33</f>
        <v>#REF!</v>
      </c>
      <c r="DG45" s="406" t="e">
        <f>DG54-33</f>
        <v>#REF!</v>
      </c>
      <c r="DH45" s="406" t="e">
        <f>DH54-33</f>
        <v>#REF!</v>
      </c>
      <c r="DI45" s="1638" t="e">
        <f>DI54-19</f>
        <v>#REF!</v>
      </c>
      <c r="DJ45" s="1660"/>
      <c r="DK45" s="1647" t="e">
        <f>DK54-27</f>
        <v>#REF!</v>
      </c>
      <c r="DL45" s="406">
        <f>DL54-27</f>
        <v>44267</v>
      </c>
      <c r="DM45" s="406">
        <f>DM54-34</f>
        <v>44309</v>
      </c>
      <c r="DN45" s="407">
        <f>DN54-34</f>
        <v>44337</v>
      </c>
      <c r="DO45" s="407">
        <f>DO54-34</f>
        <v>44428</v>
      </c>
      <c r="DP45" s="407">
        <f t="shared" ref="DP45:DS45" si="99">DP54-34</f>
        <v>44456</v>
      </c>
      <c r="DQ45" s="407">
        <f>DQ54-35</f>
        <v>44500</v>
      </c>
      <c r="DR45" s="407">
        <f t="shared" si="99"/>
        <v>44547</v>
      </c>
      <c r="DS45" s="407">
        <f t="shared" si="99"/>
        <v>44610</v>
      </c>
    </row>
    <row r="46" spans="1:123" s="106" customFormat="1" ht="30" customHeight="1" thickBot="1" x14ac:dyDescent="0.4">
      <c r="A46" s="1850"/>
      <c r="B46" s="1852"/>
      <c r="C46" s="409" t="s">
        <v>140</v>
      </c>
      <c r="D46" s="409"/>
      <c r="E46" s="410"/>
      <c r="F46" s="411"/>
      <c r="G46" s="412"/>
      <c r="H46" s="411"/>
      <c r="I46" s="412"/>
      <c r="J46" s="412"/>
      <c r="K46" s="411"/>
      <c r="L46" s="249"/>
      <c r="M46" s="445"/>
      <c r="N46" s="445"/>
      <c r="O46" s="445"/>
      <c r="P46" s="445"/>
      <c r="Q46" s="445"/>
      <c r="R46" s="446"/>
      <c r="S46" s="447"/>
      <c r="T46" s="448"/>
      <c r="U46" s="181"/>
      <c r="V46" s="179"/>
      <c r="W46" s="180"/>
      <c r="X46" s="182"/>
      <c r="Y46" s="180"/>
      <c r="Z46" s="182"/>
      <c r="AA46" s="180"/>
      <c r="AB46" s="182">
        <f t="shared" ref="AB46:AL46" si="100">AB45+14</f>
        <v>41320</v>
      </c>
      <c r="AC46" s="176">
        <f t="shared" si="100"/>
        <v>41341</v>
      </c>
      <c r="AD46" s="176">
        <f t="shared" si="100"/>
        <v>41376</v>
      </c>
      <c r="AE46" s="176">
        <f t="shared" si="100"/>
        <v>41397</v>
      </c>
      <c r="AF46" s="176">
        <f t="shared" si="100"/>
        <v>41432</v>
      </c>
      <c r="AG46" s="176">
        <f t="shared" si="100"/>
        <v>41460</v>
      </c>
      <c r="AH46" s="176">
        <f t="shared" si="100"/>
        <v>41495</v>
      </c>
      <c r="AI46" s="176">
        <f t="shared" si="100"/>
        <v>41158</v>
      </c>
      <c r="AJ46" s="176" t="s">
        <v>114</v>
      </c>
      <c r="AK46" s="176">
        <f t="shared" si="100"/>
        <v>41186</v>
      </c>
      <c r="AL46" s="176">
        <f t="shared" si="100"/>
        <v>41221</v>
      </c>
      <c r="AM46" s="176">
        <f>AM45+14</f>
        <v>41263</v>
      </c>
      <c r="AN46" s="176">
        <f>AN45+14</f>
        <v>41305</v>
      </c>
      <c r="AO46" s="176">
        <f>AO45+14</f>
        <v>41326</v>
      </c>
      <c r="AP46" s="176">
        <f>AP45+14</f>
        <v>41368</v>
      </c>
      <c r="AQ46" s="176">
        <f>AQ45+14</f>
        <v>41396</v>
      </c>
      <c r="AR46" s="176">
        <v>41796</v>
      </c>
      <c r="AS46" s="176">
        <f>AS45+14</f>
        <v>41831</v>
      </c>
      <c r="AT46" s="176">
        <f t="shared" ref="AT46:BF46" si="101">AT45+14</f>
        <v>41866</v>
      </c>
      <c r="AU46" s="176">
        <f t="shared" si="101"/>
        <v>41515</v>
      </c>
      <c r="AV46" s="176" t="s">
        <v>114</v>
      </c>
      <c r="AW46" s="176">
        <v>41929</v>
      </c>
      <c r="AX46" s="176">
        <f t="shared" si="101"/>
        <v>41964</v>
      </c>
      <c r="AY46" s="176">
        <f t="shared" si="101"/>
        <v>41999</v>
      </c>
      <c r="AZ46" s="176">
        <f t="shared" si="101"/>
        <v>42027</v>
      </c>
      <c r="BA46" s="176">
        <f t="shared" si="101"/>
        <v>42062</v>
      </c>
      <c r="BB46" s="176">
        <f t="shared" si="101"/>
        <v>42097</v>
      </c>
      <c r="BC46" s="176">
        <f t="shared" si="101"/>
        <v>42132</v>
      </c>
      <c r="BD46" s="176">
        <f t="shared" si="101"/>
        <v>42160</v>
      </c>
      <c r="BE46" s="176">
        <f t="shared" si="101"/>
        <v>42209</v>
      </c>
      <c r="BF46" s="184">
        <f t="shared" si="101"/>
        <v>42244</v>
      </c>
      <c r="BG46" s="176">
        <f>BG45+14</f>
        <v>42279</v>
      </c>
      <c r="BH46" s="394" t="s">
        <v>114</v>
      </c>
      <c r="BI46" s="176">
        <v>42314</v>
      </c>
      <c r="BJ46" s="176">
        <f t="shared" ref="BJ46:BQ46" si="102">BJ45+14</f>
        <v>42342</v>
      </c>
      <c r="BK46" s="176">
        <f t="shared" si="102"/>
        <v>42363</v>
      </c>
      <c r="BL46" s="176">
        <f t="shared" si="102"/>
        <v>42412</v>
      </c>
      <c r="BM46" s="176">
        <f t="shared" si="102"/>
        <v>42447</v>
      </c>
      <c r="BN46" s="176">
        <f t="shared" si="102"/>
        <v>42482</v>
      </c>
      <c r="BO46" s="176">
        <f t="shared" si="102"/>
        <v>42517</v>
      </c>
      <c r="BP46" s="176">
        <f t="shared" si="102"/>
        <v>42552</v>
      </c>
      <c r="BQ46" s="184">
        <f t="shared" si="102"/>
        <v>42580</v>
      </c>
      <c r="BR46" s="176">
        <f>BR45+14</f>
        <v>42608</v>
      </c>
      <c r="BS46" s="394">
        <f>BS45+14</f>
        <v>42629</v>
      </c>
      <c r="BT46" s="176" t="s">
        <v>116</v>
      </c>
      <c r="BU46" s="394">
        <f t="shared" ref="BU46:CA46" si="103">BU45+14</f>
        <v>42657</v>
      </c>
      <c r="BV46" s="184">
        <f t="shared" si="103"/>
        <v>42692</v>
      </c>
      <c r="BW46" s="176">
        <f t="shared" si="103"/>
        <v>42727</v>
      </c>
      <c r="BX46" s="176">
        <f t="shared" si="103"/>
        <v>42755</v>
      </c>
      <c r="BY46" s="176">
        <f t="shared" si="103"/>
        <v>42797</v>
      </c>
      <c r="BZ46" s="176">
        <f t="shared" si="103"/>
        <v>42832</v>
      </c>
      <c r="CA46" s="176">
        <f t="shared" si="103"/>
        <v>42867</v>
      </c>
      <c r="CB46" s="176">
        <f>CB45+14</f>
        <v>42895</v>
      </c>
      <c r="CC46" s="184">
        <f>CC45+14</f>
        <v>42923</v>
      </c>
      <c r="CD46" s="176">
        <f>CD45+14</f>
        <v>42951</v>
      </c>
      <c r="CE46" s="176">
        <f>CE45+14</f>
        <v>42979</v>
      </c>
      <c r="CF46" s="184" t="s">
        <v>116</v>
      </c>
      <c r="CG46" s="176" t="e">
        <f>CG45+14</f>
        <v>#REF!</v>
      </c>
      <c r="CH46" s="176" t="e">
        <f t="shared" ref="CH46:CW46" si="104">CH45+14</f>
        <v>#REF!</v>
      </c>
      <c r="CI46" s="176" t="e">
        <f t="shared" si="104"/>
        <v>#REF!</v>
      </c>
      <c r="CJ46" s="176" t="e">
        <f t="shared" si="104"/>
        <v>#REF!</v>
      </c>
      <c r="CK46" s="176" t="e">
        <f t="shared" si="104"/>
        <v>#REF!</v>
      </c>
      <c r="CL46" s="176" t="e">
        <f t="shared" si="104"/>
        <v>#REF!</v>
      </c>
      <c r="CM46" s="176" t="e">
        <f t="shared" si="104"/>
        <v>#REF!</v>
      </c>
      <c r="CN46" s="176" t="e">
        <f t="shared" si="104"/>
        <v>#REF!</v>
      </c>
      <c r="CO46" s="176" t="e">
        <f t="shared" si="104"/>
        <v>#REF!</v>
      </c>
      <c r="CP46" s="176" t="e">
        <f t="shared" si="104"/>
        <v>#REF!</v>
      </c>
      <c r="CQ46" s="176" t="e">
        <f t="shared" si="104"/>
        <v>#REF!</v>
      </c>
      <c r="CR46" s="176" t="s">
        <v>116</v>
      </c>
      <c r="CS46" s="176" t="e">
        <f t="shared" si="104"/>
        <v>#REF!</v>
      </c>
      <c r="CT46" s="176" t="e">
        <f t="shared" si="104"/>
        <v>#REF!</v>
      </c>
      <c r="CU46" s="176" t="e">
        <f t="shared" si="104"/>
        <v>#REF!</v>
      </c>
      <c r="CV46" s="227" t="e">
        <f t="shared" si="104"/>
        <v>#REF!</v>
      </c>
      <c r="CW46" s="176" t="e">
        <f t="shared" si="104"/>
        <v>#REF!</v>
      </c>
      <c r="CX46" s="176" t="e">
        <f>CX45+14</f>
        <v>#REF!</v>
      </c>
      <c r="CY46" s="176" t="e">
        <f>CY45+14</f>
        <v>#REF!</v>
      </c>
      <c r="CZ46" s="1609" t="e">
        <f>CZ45+14</f>
        <v>#REF!</v>
      </c>
      <c r="DA46" s="176" t="e">
        <f>DA45+14</f>
        <v>#REF!</v>
      </c>
      <c r="DB46" s="1609" t="e">
        <f>DB45+14</f>
        <v>#REF!</v>
      </c>
      <c r="DD46" s="1609" t="e">
        <f>DD45+14</f>
        <v>#REF!</v>
      </c>
      <c r="DF46" s="1609" t="e">
        <f>DF45+14</f>
        <v>#REF!</v>
      </c>
      <c r="DG46" s="1609" t="e">
        <f>DG45+14</f>
        <v>#REF!</v>
      </c>
      <c r="DH46" s="1609" t="e">
        <f>DH45+14</f>
        <v>#REF!</v>
      </c>
      <c r="DI46" s="184" t="e">
        <f>DI45+14</f>
        <v>#REF!</v>
      </c>
      <c r="DJ46" s="1660"/>
      <c r="DK46" s="1648" t="e">
        <f>DK45+14</f>
        <v>#REF!</v>
      </c>
      <c r="DL46" s="1609">
        <f>DL45+14</f>
        <v>44281</v>
      </c>
      <c r="DM46" s="1609">
        <f>DM45+14</f>
        <v>44323</v>
      </c>
      <c r="DN46" s="1632">
        <f>DN45+14</f>
        <v>44351</v>
      </c>
      <c r="DO46" s="1632">
        <f>DO45+14</f>
        <v>44442</v>
      </c>
      <c r="DP46" s="1632">
        <f t="shared" ref="DP46:DS46" si="105">DP45+14</f>
        <v>44470</v>
      </c>
      <c r="DQ46" s="1632">
        <f t="shared" si="105"/>
        <v>44514</v>
      </c>
      <c r="DR46" s="1632">
        <f t="shared" si="105"/>
        <v>44561</v>
      </c>
      <c r="DS46" s="1632">
        <f t="shared" si="105"/>
        <v>44624</v>
      </c>
    </row>
    <row r="47" spans="1:123" s="106" customFormat="1" ht="30" customHeight="1" thickBot="1" x14ac:dyDescent="0.4">
      <c r="A47" s="1850"/>
      <c r="B47" s="1852"/>
      <c r="C47" s="409" t="s">
        <v>141</v>
      </c>
      <c r="D47" s="409"/>
      <c r="E47" s="410"/>
      <c r="F47" s="411"/>
      <c r="G47" s="412"/>
      <c r="H47" s="411"/>
      <c r="I47" s="412"/>
      <c r="J47" s="412"/>
      <c r="K47" s="411"/>
      <c r="L47" s="249"/>
      <c r="M47" s="414"/>
      <c r="N47" s="414"/>
      <c r="O47" s="414"/>
      <c r="P47" s="414"/>
      <c r="Q47" s="414"/>
      <c r="R47" s="415"/>
      <c r="S47" s="414"/>
      <c r="T47" s="416"/>
      <c r="U47" s="417"/>
      <c r="V47" s="341"/>
      <c r="W47" s="342"/>
      <c r="X47" s="182"/>
      <c r="Y47" s="342"/>
      <c r="Z47" s="343"/>
      <c r="AA47" s="342"/>
      <c r="AB47" s="343">
        <f t="shared" ref="AB47:AI47" si="106">AB46+5</f>
        <v>41325</v>
      </c>
      <c r="AC47" s="262">
        <f t="shared" si="106"/>
        <v>41346</v>
      </c>
      <c r="AD47" s="262">
        <f t="shared" si="106"/>
        <v>41381</v>
      </c>
      <c r="AE47" s="262">
        <f t="shared" si="106"/>
        <v>41402</v>
      </c>
      <c r="AF47" s="262">
        <f t="shared" si="106"/>
        <v>41437</v>
      </c>
      <c r="AG47" s="262">
        <f t="shared" si="106"/>
        <v>41465</v>
      </c>
      <c r="AH47" s="262">
        <f t="shared" si="106"/>
        <v>41500</v>
      </c>
      <c r="AI47" s="262">
        <f t="shared" si="106"/>
        <v>41163</v>
      </c>
      <c r="AJ47" s="262" t="s">
        <v>114</v>
      </c>
      <c r="AK47" s="262">
        <f>AK46+5</f>
        <v>41191</v>
      </c>
      <c r="AL47" s="262">
        <f>AL46+5</f>
        <v>41226</v>
      </c>
      <c r="AM47" s="262">
        <f t="shared" ref="AM47:AR47" si="107">AM46+5</f>
        <v>41268</v>
      </c>
      <c r="AN47" s="262">
        <f t="shared" si="107"/>
        <v>41310</v>
      </c>
      <c r="AO47" s="262">
        <f t="shared" si="107"/>
        <v>41331</v>
      </c>
      <c r="AP47" s="262">
        <f t="shared" si="107"/>
        <v>41373</v>
      </c>
      <c r="AQ47" s="262">
        <f t="shared" si="107"/>
        <v>41401</v>
      </c>
      <c r="AR47" s="262">
        <f t="shared" si="107"/>
        <v>41801</v>
      </c>
      <c r="AS47" s="262">
        <f>AS46+5</f>
        <v>41836</v>
      </c>
      <c r="AT47" s="262">
        <f t="shared" ref="AT47:BF47" si="108">AT46+5</f>
        <v>41871</v>
      </c>
      <c r="AU47" s="262">
        <f t="shared" si="108"/>
        <v>41520</v>
      </c>
      <c r="AV47" s="262" t="s">
        <v>114</v>
      </c>
      <c r="AW47" s="262">
        <v>41934</v>
      </c>
      <c r="AX47" s="262">
        <f t="shared" si="108"/>
        <v>41969</v>
      </c>
      <c r="AY47" s="262">
        <f t="shared" si="108"/>
        <v>42004</v>
      </c>
      <c r="AZ47" s="262">
        <f t="shared" si="108"/>
        <v>42032</v>
      </c>
      <c r="BA47" s="262">
        <f t="shared" si="108"/>
        <v>42067</v>
      </c>
      <c r="BB47" s="262">
        <f t="shared" si="108"/>
        <v>42102</v>
      </c>
      <c r="BC47" s="262">
        <f t="shared" si="108"/>
        <v>42137</v>
      </c>
      <c r="BD47" s="262">
        <f t="shared" si="108"/>
        <v>42165</v>
      </c>
      <c r="BE47" s="262">
        <f t="shared" si="108"/>
        <v>42214</v>
      </c>
      <c r="BF47" s="249">
        <f t="shared" si="108"/>
        <v>42249</v>
      </c>
      <c r="BG47" s="262">
        <f>BG46+5</f>
        <v>42284</v>
      </c>
      <c r="BH47" s="344" t="s">
        <v>114</v>
      </c>
      <c r="BI47" s="262">
        <v>42319</v>
      </c>
      <c r="BJ47" s="262">
        <f t="shared" ref="BJ47:BQ47" si="109">BJ46+5</f>
        <v>42347</v>
      </c>
      <c r="BK47" s="262">
        <f t="shared" si="109"/>
        <v>42368</v>
      </c>
      <c r="BL47" s="262">
        <f t="shared" si="109"/>
        <v>42417</v>
      </c>
      <c r="BM47" s="262">
        <f t="shared" si="109"/>
        <v>42452</v>
      </c>
      <c r="BN47" s="262">
        <f t="shared" si="109"/>
        <v>42487</v>
      </c>
      <c r="BO47" s="262">
        <f t="shared" si="109"/>
        <v>42522</v>
      </c>
      <c r="BP47" s="262">
        <f t="shared" si="109"/>
        <v>42557</v>
      </c>
      <c r="BQ47" s="249">
        <f t="shared" si="109"/>
        <v>42585</v>
      </c>
      <c r="BR47" s="262">
        <f>BR46+5</f>
        <v>42613</v>
      </c>
      <c r="BS47" s="344">
        <f>BS46+5</f>
        <v>42634</v>
      </c>
      <c r="BT47" s="262" t="s">
        <v>116</v>
      </c>
      <c r="BU47" s="344">
        <f t="shared" ref="BU47:CA47" si="110">BU46+5</f>
        <v>42662</v>
      </c>
      <c r="BV47" s="249">
        <f t="shared" si="110"/>
        <v>42697</v>
      </c>
      <c r="BW47" s="262">
        <f t="shared" si="110"/>
        <v>42732</v>
      </c>
      <c r="BX47" s="262">
        <f t="shared" si="110"/>
        <v>42760</v>
      </c>
      <c r="BY47" s="262">
        <f t="shared" si="110"/>
        <v>42802</v>
      </c>
      <c r="BZ47" s="262">
        <f t="shared" si="110"/>
        <v>42837</v>
      </c>
      <c r="CA47" s="262">
        <f t="shared" si="110"/>
        <v>42872</v>
      </c>
      <c r="CB47" s="262">
        <f>CB46+5</f>
        <v>42900</v>
      </c>
      <c r="CC47" s="249">
        <f>CC46+5</f>
        <v>42928</v>
      </c>
      <c r="CD47" s="262">
        <f>CD46+5</f>
        <v>42956</v>
      </c>
      <c r="CE47" s="262">
        <f>CE46+5</f>
        <v>42984</v>
      </c>
      <c r="CF47" s="249" t="s">
        <v>116</v>
      </c>
      <c r="CG47" s="262" t="e">
        <f>CG46+5</f>
        <v>#REF!</v>
      </c>
      <c r="CH47" s="262" t="e">
        <f t="shared" ref="CH47:CW47" si="111">CH46+5</f>
        <v>#REF!</v>
      </c>
      <c r="CI47" s="262" t="e">
        <f t="shared" si="111"/>
        <v>#REF!</v>
      </c>
      <c r="CJ47" s="262" t="e">
        <f t="shared" si="111"/>
        <v>#REF!</v>
      </c>
      <c r="CK47" s="262" t="e">
        <f t="shared" si="111"/>
        <v>#REF!</v>
      </c>
      <c r="CL47" s="262" t="e">
        <f t="shared" si="111"/>
        <v>#REF!</v>
      </c>
      <c r="CM47" s="262" t="e">
        <f t="shared" si="111"/>
        <v>#REF!</v>
      </c>
      <c r="CN47" s="262" t="e">
        <f t="shared" si="111"/>
        <v>#REF!</v>
      </c>
      <c r="CO47" s="262" t="e">
        <f t="shared" si="111"/>
        <v>#REF!</v>
      </c>
      <c r="CP47" s="262" t="e">
        <f t="shared" si="111"/>
        <v>#REF!</v>
      </c>
      <c r="CQ47" s="262" t="e">
        <f t="shared" si="111"/>
        <v>#REF!</v>
      </c>
      <c r="CR47" s="262" t="s">
        <v>116</v>
      </c>
      <c r="CS47" s="262" t="e">
        <f t="shared" si="111"/>
        <v>#REF!</v>
      </c>
      <c r="CT47" s="262" t="e">
        <f t="shared" si="111"/>
        <v>#REF!</v>
      </c>
      <c r="CU47" s="262" t="e">
        <f t="shared" si="111"/>
        <v>#REF!</v>
      </c>
      <c r="CV47" s="1540" t="e">
        <f t="shared" si="111"/>
        <v>#REF!</v>
      </c>
      <c r="CW47" s="262" t="e">
        <f t="shared" si="111"/>
        <v>#REF!</v>
      </c>
      <c r="CX47" s="262" t="e">
        <f>CX46+5</f>
        <v>#REF!</v>
      </c>
      <c r="CY47" s="262" t="e">
        <f>CY46+5</f>
        <v>#REF!</v>
      </c>
      <c r="CZ47" s="183" t="e">
        <f>CZ46+5</f>
        <v>#REF!</v>
      </c>
      <c r="DA47" s="262" t="e">
        <f>DA46+5</f>
        <v>#REF!</v>
      </c>
      <c r="DB47" s="183" t="e">
        <f>DB46+5</f>
        <v>#REF!</v>
      </c>
      <c r="DD47" s="183" t="e">
        <f>DD46+5</f>
        <v>#REF!</v>
      </c>
      <c r="DF47" s="183" t="e">
        <f>DF46+5</f>
        <v>#REF!</v>
      </c>
      <c r="DG47" s="183" t="e">
        <f>DG46+5</f>
        <v>#REF!</v>
      </c>
      <c r="DH47" s="183" t="e">
        <f>DH46+5</f>
        <v>#REF!</v>
      </c>
      <c r="DI47" s="249" t="e">
        <f>DI46+5</f>
        <v>#REF!</v>
      </c>
      <c r="DJ47" s="1660"/>
      <c r="DK47" s="1039" t="e">
        <f>DK46+5</f>
        <v>#REF!</v>
      </c>
      <c r="DL47" s="183">
        <f>DL46+5</f>
        <v>44286</v>
      </c>
      <c r="DM47" s="183">
        <f>DM46+5</f>
        <v>44328</v>
      </c>
      <c r="DN47" s="420">
        <f>DN46+5</f>
        <v>44356</v>
      </c>
      <c r="DO47" s="420">
        <f>DO46+5</f>
        <v>44447</v>
      </c>
      <c r="DP47" s="420">
        <f t="shared" ref="DP47:DS47" si="112">DP46+5</f>
        <v>44475</v>
      </c>
      <c r="DQ47" s="420">
        <f t="shared" si="112"/>
        <v>44519</v>
      </c>
      <c r="DR47" s="420">
        <f t="shared" si="112"/>
        <v>44566</v>
      </c>
      <c r="DS47" s="420">
        <f t="shared" si="112"/>
        <v>44629</v>
      </c>
    </row>
    <row r="48" spans="1:123" s="106" customFormat="1" ht="30" customHeight="1" x14ac:dyDescent="0.35">
      <c r="A48" s="1850"/>
      <c r="B48" s="1852"/>
      <c r="C48" s="409" t="s">
        <v>142</v>
      </c>
      <c r="D48" s="409"/>
      <c r="E48" s="410"/>
      <c r="F48" s="411"/>
      <c r="G48" s="412"/>
      <c r="H48" s="411"/>
      <c r="I48" s="412"/>
      <c r="J48" s="412"/>
      <c r="K48" s="411"/>
      <c r="L48" s="449"/>
      <c r="M48" s="414"/>
      <c r="N48" s="414"/>
      <c r="O48" s="413"/>
      <c r="P48" s="414"/>
      <c r="Q48" s="414"/>
      <c r="R48" s="415"/>
      <c r="S48" s="414"/>
      <c r="T48" s="416"/>
      <c r="U48" s="417"/>
      <c r="V48" s="341"/>
      <c r="W48" s="342"/>
      <c r="X48" s="182"/>
      <c r="Y48" s="342"/>
      <c r="Z48" s="343"/>
      <c r="AA48" s="342"/>
      <c r="AB48" s="343">
        <f t="shared" ref="AB48:CD48" si="113">AB50</f>
        <v>41327</v>
      </c>
      <c r="AC48" s="262">
        <f t="shared" si="113"/>
        <v>41348</v>
      </c>
      <c r="AD48" s="262">
        <f t="shared" si="113"/>
        <v>41383</v>
      </c>
      <c r="AE48" s="262">
        <f t="shared" si="113"/>
        <v>41411</v>
      </c>
      <c r="AF48" s="262">
        <f t="shared" si="113"/>
        <v>41438</v>
      </c>
      <c r="AG48" s="262">
        <f t="shared" si="113"/>
        <v>41466</v>
      </c>
      <c r="AH48" s="262">
        <f t="shared" si="113"/>
        <v>41501</v>
      </c>
      <c r="AI48" s="262">
        <f t="shared" si="113"/>
        <v>41164</v>
      </c>
      <c r="AJ48" s="262" t="s">
        <v>114</v>
      </c>
      <c r="AK48" s="262">
        <f t="shared" si="113"/>
        <v>41199</v>
      </c>
      <c r="AL48" s="262">
        <f t="shared" si="113"/>
        <v>41227</v>
      </c>
      <c r="AM48" s="262">
        <f t="shared" si="113"/>
        <v>41270</v>
      </c>
      <c r="AN48" s="262">
        <f t="shared" si="113"/>
        <v>41311</v>
      </c>
      <c r="AO48" s="262">
        <f t="shared" si="113"/>
        <v>41346</v>
      </c>
      <c r="AP48" s="262">
        <f t="shared" si="113"/>
        <v>41374</v>
      </c>
      <c r="AQ48" s="262">
        <f t="shared" si="113"/>
        <v>41409</v>
      </c>
      <c r="AR48" s="262">
        <f t="shared" si="113"/>
        <v>41802</v>
      </c>
      <c r="AS48" s="262">
        <f t="shared" si="113"/>
        <v>41844</v>
      </c>
      <c r="AT48" s="262">
        <f t="shared" si="113"/>
        <v>41879</v>
      </c>
      <c r="AU48" s="262">
        <f t="shared" si="113"/>
        <v>41535</v>
      </c>
      <c r="AV48" s="262" t="s">
        <v>114</v>
      </c>
      <c r="AW48" s="262">
        <v>41935</v>
      </c>
      <c r="AX48" s="262">
        <f t="shared" si="113"/>
        <v>41970</v>
      </c>
      <c r="AY48" s="262">
        <f t="shared" si="113"/>
        <v>42005</v>
      </c>
      <c r="AZ48" s="262">
        <f t="shared" si="113"/>
        <v>42040</v>
      </c>
      <c r="BA48" s="262">
        <f t="shared" si="113"/>
        <v>42075</v>
      </c>
      <c r="BB48" s="262">
        <f t="shared" si="113"/>
        <v>42110</v>
      </c>
      <c r="BC48" s="262">
        <f t="shared" si="113"/>
        <v>42145</v>
      </c>
      <c r="BD48" s="262">
        <f t="shared" si="113"/>
        <v>42173</v>
      </c>
      <c r="BE48" s="262">
        <f t="shared" si="113"/>
        <v>42215</v>
      </c>
      <c r="BF48" s="249">
        <f t="shared" si="113"/>
        <v>42250</v>
      </c>
      <c r="BG48" s="262">
        <f t="shared" si="113"/>
        <v>42285</v>
      </c>
      <c r="BH48" s="344" t="s">
        <v>114</v>
      </c>
      <c r="BI48" s="262">
        <v>42320</v>
      </c>
      <c r="BJ48" s="262">
        <f t="shared" si="113"/>
        <v>42348</v>
      </c>
      <c r="BK48" s="262">
        <f t="shared" si="113"/>
        <v>42383</v>
      </c>
      <c r="BL48" s="262">
        <f t="shared" si="113"/>
        <v>42418</v>
      </c>
      <c r="BM48" s="262">
        <f t="shared" si="113"/>
        <v>42453</v>
      </c>
      <c r="BN48" s="262">
        <f t="shared" si="113"/>
        <v>42488</v>
      </c>
      <c r="BO48" s="262">
        <f t="shared" si="113"/>
        <v>42523</v>
      </c>
      <c r="BP48" s="262">
        <f t="shared" si="113"/>
        <v>42558</v>
      </c>
      <c r="BQ48" s="249">
        <f t="shared" si="113"/>
        <v>42586</v>
      </c>
      <c r="BR48" s="262">
        <f t="shared" si="113"/>
        <v>42614</v>
      </c>
      <c r="BS48" s="344">
        <f t="shared" si="113"/>
        <v>42635</v>
      </c>
      <c r="BT48" s="262" t="s">
        <v>116</v>
      </c>
      <c r="BU48" s="344">
        <f t="shared" si="113"/>
        <v>42670</v>
      </c>
      <c r="BV48" s="249">
        <f t="shared" si="113"/>
        <v>42698</v>
      </c>
      <c r="BW48" s="262">
        <f t="shared" si="113"/>
        <v>42733</v>
      </c>
      <c r="BX48" s="262">
        <f t="shared" si="113"/>
        <v>42768</v>
      </c>
      <c r="BY48" s="262">
        <f t="shared" si="113"/>
        <v>42803</v>
      </c>
      <c r="BZ48" s="262">
        <f t="shared" si="113"/>
        <v>42838</v>
      </c>
      <c r="CA48" s="262">
        <f t="shared" si="113"/>
        <v>42873</v>
      </c>
      <c r="CB48" s="262">
        <f t="shared" si="113"/>
        <v>42901</v>
      </c>
      <c r="CC48" s="249">
        <f t="shared" si="113"/>
        <v>42929</v>
      </c>
      <c r="CD48" s="262">
        <f t="shared" si="113"/>
        <v>42957</v>
      </c>
      <c r="CE48" s="262">
        <f>CE50</f>
        <v>42985</v>
      </c>
      <c r="CF48" s="249" t="s">
        <v>116</v>
      </c>
      <c r="CG48" s="262" t="e">
        <f>CG50</f>
        <v>#REF!</v>
      </c>
      <c r="CH48" s="262" t="e">
        <f t="shared" ref="CH48:CS48" si="114">CH50</f>
        <v>#REF!</v>
      </c>
      <c r="CI48" s="262" t="e">
        <f t="shared" si="114"/>
        <v>#REF!</v>
      </c>
      <c r="CJ48" s="262" t="e">
        <f t="shared" si="114"/>
        <v>#REF!</v>
      </c>
      <c r="CK48" s="262" t="e">
        <f t="shared" si="114"/>
        <v>#REF!</v>
      </c>
      <c r="CL48" s="262" t="e">
        <f t="shared" si="114"/>
        <v>#REF!</v>
      </c>
      <c r="CM48" s="262" t="e">
        <f t="shared" si="114"/>
        <v>#REF!</v>
      </c>
      <c r="CN48" s="262" t="e">
        <f t="shared" si="114"/>
        <v>#REF!</v>
      </c>
      <c r="CO48" s="262" t="e">
        <f t="shared" si="114"/>
        <v>#REF!</v>
      </c>
      <c r="CP48" s="262" t="e">
        <f t="shared" si="114"/>
        <v>#REF!</v>
      </c>
      <c r="CQ48" s="262" t="e">
        <f t="shared" si="114"/>
        <v>#REF!</v>
      </c>
      <c r="CR48" s="262" t="s">
        <v>116</v>
      </c>
      <c r="CS48" s="262" t="e">
        <f t="shared" si="114"/>
        <v>#REF!</v>
      </c>
      <c r="CT48" s="262" t="e">
        <f>CT50</f>
        <v>#REF!</v>
      </c>
      <c r="CU48" s="262" t="e">
        <f>CU50</f>
        <v>#REF!</v>
      </c>
      <c r="CV48" s="1540" t="e">
        <f>CV54</f>
        <v>#REF!</v>
      </c>
      <c r="CW48" s="262" t="e">
        <f t="shared" ref="CW48:DB48" si="115">CW50</f>
        <v>#REF!</v>
      </c>
      <c r="CX48" s="262" t="e">
        <f t="shared" si="115"/>
        <v>#REF!</v>
      </c>
      <c r="CY48" s="262" t="e">
        <f t="shared" si="115"/>
        <v>#REF!</v>
      </c>
      <c r="CZ48" s="183" t="e">
        <f t="shared" si="115"/>
        <v>#REF!</v>
      </c>
      <c r="DA48" s="262" t="e">
        <f t="shared" si="115"/>
        <v>#REF!</v>
      </c>
      <c r="DB48" s="183" t="e">
        <f t="shared" si="115"/>
        <v>#REF!</v>
      </c>
      <c r="DD48" s="183" t="e">
        <f>DD50</f>
        <v>#REF!</v>
      </c>
      <c r="DF48" s="183" t="e">
        <f>DF50</f>
        <v>#REF!</v>
      </c>
      <c r="DG48" s="183" t="e">
        <f>DG50</f>
        <v>#REF!</v>
      </c>
      <c r="DH48" s="183" t="e">
        <f>DH50</f>
        <v>#REF!</v>
      </c>
      <c r="DI48" s="249" t="e">
        <f>DI50</f>
        <v>#REF!</v>
      </c>
      <c r="DJ48" s="1660"/>
      <c r="DK48" s="1039" t="e">
        <f>DK50</f>
        <v>#REF!</v>
      </c>
      <c r="DL48" s="183">
        <f>DL50</f>
        <v>44294</v>
      </c>
      <c r="DM48" s="183">
        <f>DM50</f>
        <v>44343</v>
      </c>
      <c r="DN48" s="420">
        <f>DN50</f>
        <v>44371</v>
      </c>
      <c r="DO48" s="420">
        <f>DO50</f>
        <v>44462</v>
      </c>
      <c r="DP48" s="420">
        <f t="shared" ref="DP48:DS48" si="116">DP50</f>
        <v>44490</v>
      </c>
      <c r="DQ48" s="420">
        <f t="shared" si="116"/>
        <v>44541</v>
      </c>
      <c r="DR48" s="420">
        <f t="shared" si="116"/>
        <v>44581</v>
      </c>
      <c r="DS48" s="420">
        <f t="shared" si="116"/>
        <v>44644</v>
      </c>
    </row>
    <row r="49" spans="1:123" s="106" customFormat="1" ht="30" customHeight="1" x14ac:dyDescent="0.35">
      <c r="A49" s="1850"/>
      <c r="B49" s="1852"/>
      <c r="C49" s="450" t="s">
        <v>143</v>
      </c>
      <c r="D49" s="450"/>
      <c r="E49" s="451"/>
      <c r="F49" s="452"/>
      <c r="G49" s="453"/>
      <c r="H49" s="452"/>
      <c r="I49" s="453"/>
      <c r="J49" s="453"/>
      <c r="K49" s="452"/>
      <c r="L49" s="454"/>
      <c r="M49" s="455"/>
      <c r="N49" s="455"/>
      <c r="O49" s="456"/>
      <c r="P49" s="455"/>
      <c r="Q49" s="455"/>
      <c r="R49" s="457"/>
      <c r="S49" s="455"/>
      <c r="T49" s="458"/>
      <c r="U49" s="459"/>
      <c r="V49" s="460"/>
      <c r="W49" s="461"/>
      <c r="X49" s="462"/>
      <c r="Y49" s="461"/>
      <c r="Z49" s="463"/>
      <c r="AA49" s="461"/>
      <c r="AB49" s="463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5"/>
      <c r="BG49" s="464"/>
      <c r="BH49" s="466"/>
      <c r="BI49" s="464"/>
      <c r="BJ49" s="464"/>
      <c r="BK49" s="464"/>
      <c r="BL49" s="464">
        <f>BL57-17</f>
        <v>42407</v>
      </c>
      <c r="BM49" s="464">
        <f t="shared" ref="BM49:BS49" si="117">BM57-17</f>
        <v>42442</v>
      </c>
      <c r="BN49" s="464">
        <f t="shared" si="117"/>
        <v>42477</v>
      </c>
      <c r="BO49" s="464">
        <f t="shared" si="117"/>
        <v>42512</v>
      </c>
      <c r="BP49" s="464">
        <f t="shared" si="117"/>
        <v>42547</v>
      </c>
      <c r="BQ49" s="464">
        <f>BQ57-17</f>
        <v>42575</v>
      </c>
      <c r="BR49" s="464">
        <f t="shared" si="117"/>
        <v>42603</v>
      </c>
      <c r="BS49" s="465">
        <f t="shared" si="117"/>
        <v>42624</v>
      </c>
      <c r="BT49" s="464" t="s">
        <v>116</v>
      </c>
      <c r="BU49" s="467">
        <f t="shared" ref="BU49:CA49" si="118">BU57-17</f>
        <v>42659</v>
      </c>
      <c r="BV49" s="464">
        <f t="shared" si="118"/>
        <v>42687</v>
      </c>
      <c r="BW49" s="464">
        <f t="shared" si="118"/>
        <v>42722</v>
      </c>
      <c r="BX49" s="464">
        <f t="shared" si="118"/>
        <v>42757</v>
      </c>
      <c r="BY49" s="464">
        <f t="shared" si="118"/>
        <v>42792</v>
      </c>
      <c r="BZ49" s="464">
        <f t="shared" si="118"/>
        <v>42827</v>
      </c>
      <c r="CA49" s="464">
        <f t="shared" si="118"/>
        <v>42862</v>
      </c>
      <c r="CB49" s="464">
        <f>CB57-17</f>
        <v>42890</v>
      </c>
      <c r="CC49" s="465">
        <f>CC57-17</f>
        <v>42918</v>
      </c>
      <c r="CD49" s="464">
        <f>CD57-17</f>
        <v>42946</v>
      </c>
      <c r="CE49" s="464">
        <f>CE57-17</f>
        <v>42974</v>
      </c>
      <c r="CF49" s="465" t="s">
        <v>116</v>
      </c>
      <c r="CG49" s="464" t="e">
        <f>CG57-17</f>
        <v>#REF!</v>
      </c>
      <c r="CH49" s="464" t="e">
        <f t="shared" ref="CH49:CW49" si="119">CH57-17</f>
        <v>#REF!</v>
      </c>
      <c r="CI49" s="464" t="e">
        <f t="shared" si="119"/>
        <v>#REF!</v>
      </c>
      <c r="CJ49" s="464" t="e">
        <f t="shared" si="119"/>
        <v>#REF!</v>
      </c>
      <c r="CK49" s="464" t="e">
        <f t="shared" si="119"/>
        <v>#REF!</v>
      </c>
      <c r="CL49" s="464" t="e">
        <f t="shared" si="119"/>
        <v>#REF!</v>
      </c>
      <c r="CM49" s="464" t="e">
        <f t="shared" si="119"/>
        <v>#REF!</v>
      </c>
      <c r="CN49" s="464" t="e">
        <f t="shared" si="119"/>
        <v>#REF!</v>
      </c>
      <c r="CO49" s="464" t="e">
        <f t="shared" si="119"/>
        <v>#REF!</v>
      </c>
      <c r="CP49" s="464" t="e">
        <f t="shared" si="119"/>
        <v>#REF!</v>
      </c>
      <c r="CQ49" s="464" t="e">
        <f t="shared" si="119"/>
        <v>#REF!</v>
      </c>
      <c r="CR49" s="464" t="s">
        <v>116</v>
      </c>
      <c r="CS49" s="464" t="e">
        <f t="shared" si="119"/>
        <v>#REF!</v>
      </c>
      <c r="CT49" s="464" t="e">
        <f t="shared" si="119"/>
        <v>#REF!</v>
      </c>
      <c r="CU49" s="464" t="e">
        <f t="shared" si="119"/>
        <v>#REF!</v>
      </c>
      <c r="CV49" s="1540" t="e">
        <f t="shared" si="119"/>
        <v>#REF!</v>
      </c>
      <c r="CW49" s="464" t="e">
        <f t="shared" si="119"/>
        <v>#REF!</v>
      </c>
      <c r="CX49" s="464" t="e">
        <f>CX57-17</f>
        <v>#REF!</v>
      </c>
      <c r="CY49" s="464" t="e">
        <f>CY57-17</f>
        <v>#REF!</v>
      </c>
      <c r="CZ49" s="648" t="e">
        <f>CZ57-17</f>
        <v>#REF!</v>
      </c>
      <c r="DA49" s="464" t="e">
        <f>DA57-17</f>
        <v>#REF!</v>
      </c>
      <c r="DB49" s="648" t="e">
        <f>DB57-17</f>
        <v>#REF!</v>
      </c>
      <c r="DD49" s="648" t="e">
        <f>DD57-17</f>
        <v>#REF!</v>
      </c>
      <c r="DF49" s="648" t="e">
        <f>DF57-17</f>
        <v>#REF!</v>
      </c>
      <c r="DG49" s="648" t="e">
        <f>DG57-17</f>
        <v>#REF!</v>
      </c>
      <c r="DH49" s="648" t="e">
        <f>DH57-17</f>
        <v>#REF!</v>
      </c>
      <c r="DI49" s="465" t="e">
        <f>DI57-17</f>
        <v>#REF!</v>
      </c>
      <c r="DJ49" s="1660"/>
      <c r="DK49" s="1145" t="e">
        <f>DK57-17</f>
        <v>#REF!</v>
      </c>
      <c r="DL49" s="648">
        <f>DL57-17</f>
        <v>44283</v>
      </c>
      <c r="DM49" s="648">
        <f>DM57-17</f>
        <v>44332</v>
      </c>
      <c r="DN49" s="651">
        <f>DN57-17</f>
        <v>44360</v>
      </c>
      <c r="DO49" s="651">
        <f>DO57-16</f>
        <v>44452</v>
      </c>
      <c r="DP49" s="651">
        <f t="shared" ref="DP49:DS49" si="120">DP57-16</f>
        <v>44480</v>
      </c>
      <c r="DQ49" s="651">
        <f t="shared" si="120"/>
        <v>44531</v>
      </c>
      <c r="DR49" s="651">
        <f t="shared" si="120"/>
        <v>44571</v>
      </c>
      <c r="DS49" s="651">
        <f t="shared" si="120"/>
        <v>44634</v>
      </c>
    </row>
    <row r="50" spans="1:123" s="106" customFormat="1" ht="30" hidden="1" customHeight="1" x14ac:dyDescent="0.35">
      <c r="A50" s="1850"/>
      <c r="B50" s="1852"/>
      <c r="C50" s="409" t="s">
        <v>144</v>
      </c>
      <c r="D50" s="409"/>
      <c r="E50" s="468"/>
      <c r="F50" s="469"/>
      <c r="G50" s="470"/>
      <c r="H50" s="469"/>
      <c r="I50" s="470"/>
      <c r="J50" s="470"/>
      <c r="K50" s="469"/>
      <c r="L50" s="249"/>
      <c r="M50" s="414"/>
      <c r="N50" s="414"/>
      <c r="O50" s="413"/>
      <c r="P50" s="414"/>
      <c r="Q50" s="414"/>
      <c r="R50" s="415"/>
      <c r="S50" s="414"/>
      <c r="T50" s="416"/>
      <c r="U50" s="417"/>
      <c r="V50" s="341"/>
      <c r="W50" s="342"/>
      <c r="X50" s="182"/>
      <c r="Y50" s="342"/>
      <c r="Z50" s="343"/>
      <c r="AA50" s="342"/>
      <c r="AB50" s="343">
        <f>AB57-5</f>
        <v>41327</v>
      </c>
      <c r="AC50" s="262">
        <f>AC57-5</f>
        <v>41348</v>
      </c>
      <c r="AD50" s="262">
        <f>AD57-5</f>
        <v>41383</v>
      </c>
      <c r="AE50" s="419">
        <v>41411</v>
      </c>
      <c r="AF50" s="262">
        <f>AF57-6</f>
        <v>41438</v>
      </c>
      <c r="AG50" s="262">
        <f>AG57-6</f>
        <v>41466</v>
      </c>
      <c r="AH50" s="262">
        <f>AH57-6</f>
        <v>41501</v>
      </c>
      <c r="AI50" s="262">
        <f>AI57-6</f>
        <v>41164</v>
      </c>
      <c r="AJ50" s="262" t="s">
        <v>114</v>
      </c>
      <c r="AK50" s="262">
        <f t="shared" ref="AK50:AQ50" si="121">AK57-6</f>
        <v>41199</v>
      </c>
      <c r="AL50" s="262">
        <f t="shared" si="121"/>
        <v>41227</v>
      </c>
      <c r="AM50" s="262">
        <f t="shared" si="121"/>
        <v>41270</v>
      </c>
      <c r="AN50" s="262">
        <f t="shared" si="121"/>
        <v>41311</v>
      </c>
      <c r="AO50" s="262">
        <f t="shared" si="121"/>
        <v>41346</v>
      </c>
      <c r="AP50" s="262">
        <f t="shared" si="121"/>
        <v>41374</v>
      </c>
      <c r="AQ50" s="262">
        <f t="shared" si="121"/>
        <v>41409</v>
      </c>
      <c r="AR50" s="262">
        <v>41802</v>
      </c>
      <c r="AS50" s="262">
        <v>41844</v>
      </c>
      <c r="AT50" s="262">
        <v>41879</v>
      </c>
      <c r="AU50" s="419">
        <v>41535</v>
      </c>
      <c r="AV50" s="262" t="s">
        <v>114</v>
      </c>
      <c r="AW50" s="262">
        <v>41935</v>
      </c>
      <c r="AX50" s="262">
        <f>AX57-6</f>
        <v>41970</v>
      </c>
      <c r="AY50" s="262">
        <f>AY57-6</f>
        <v>42005</v>
      </c>
      <c r="AZ50" s="419">
        <v>42040</v>
      </c>
      <c r="BA50" s="262">
        <f t="shared" ref="BA50:BF50" si="122">BA57-6</f>
        <v>42075</v>
      </c>
      <c r="BB50" s="262">
        <f t="shared" si="122"/>
        <v>42110</v>
      </c>
      <c r="BC50" s="262">
        <f t="shared" si="122"/>
        <v>42145</v>
      </c>
      <c r="BD50" s="262">
        <f t="shared" si="122"/>
        <v>42173</v>
      </c>
      <c r="BE50" s="262">
        <f t="shared" si="122"/>
        <v>42215</v>
      </c>
      <c r="BF50" s="249">
        <f t="shared" si="122"/>
        <v>42250</v>
      </c>
      <c r="BG50" s="262">
        <f>BG57-6</f>
        <v>42285</v>
      </c>
      <c r="BH50" s="344" t="s">
        <v>114</v>
      </c>
      <c r="BI50" s="262">
        <v>42320</v>
      </c>
      <c r="BJ50" s="262">
        <f t="shared" ref="BJ50:BQ50" si="123">BJ57-6</f>
        <v>42348</v>
      </c>
      <c r="BK50" s="262">
        <f t="shared" si="123"/>
        <v>42383</v>
      </c>
      <c r="BL50" s="262">
        <f t="shared" si="123"/>
        <v>42418</v>
      </c>
      <c r="BM50" s="262">
        <f t="shared" si="123"/>
        <v>42453</v>
      </c>
      <c r="BN50" s="262">
        <f t="shared" si="123"/>
        <v>42488</v>
      </c>
      <c r="BO50" s="262">
        <f t="shared" si="123"/>
        <v>42523</v>
      </c>
      <c r="BP50" s="262">
        <f t="shared" si="123"/>
        <v>42558</v>
      </c>
      <c r="BQ50" s="249">
        <f t="shared" si="123"/>
        <v>42586</v>
      </c>
      <c r="BR50" s="262">
        <f>BR57-6</f>
        <v>42614</v>
      </c>
      <c r="BS50" s="344">
        <f>BS57-6</f>
        <v>42635</v>
      </c>
      <c r="BT50" s="262" t="s">
        <v>116</v>
      </c>
      <c r="BU50" s="344">
        <f t="shared" ref="BU50:CA50" si="124">BU57-6</f>
        <v>42670</v>
      </c>
      <c r="BV50" s="249">
        <f t="shared" si="124"/>
        <v>42698</v>
      </c>
      <c r="BW50" s="262">
        <f t="shared" si="124"/>
        <v>42733</v>
      </c>
      <c r="BX50" s="262">
        <f t="shared" si="124"/>
        <v>42768</v>
      </c>
      <c r="BY50" s="262">
        <f t="shared" si="124"/>
        <v>42803</v>
      </c>
      <c r="BZ50" s="262">
        <f t="shared" si="124"/>
        <v>42838</v>
      </c>
      <c r="CA50" s="262">
        <f t="shared" si="124"/>
        <v>42873</v>
      </c>
      <c r="CB50" s="262">
        <f>CB57-6</f>
        <v>42901</v>
      </c>
      <c r="CC50" s="249">
        <f>CC57-6</f>
        <v>42929</v>
      </c>
      <c r="CD50" s="262">
        <f>CD57-6</f>
        <v>42957</v>
      </c>
      <c r="CE50" s="262">
        <f>CE57-6</f>
        <v>42985</v>
      </c>
      <c r="CF50" s="249" t="s">
        <v>116</v>
      </c>
      <c r="CG50" s="262" t="e">
        <f>CG57-6</f>
        <v>#REF!</v>
      </c>
      <c r="CH50" s="262" t="e">
        <f t="shared" ref="CH50:CS50" si="125">CH57-6</f>
        <v>#REF!</v>
      </c>
      <c r="CI50" s="262" t="e">
        <f t="shared" si="125"/>
        <v>#REF!</v>
      </c>
      <c r="CJ50" s="262" t="e">
        <f t="shared" si="125"/>
        <v>#REF!</v>
      </c>
      <c r="CK50" s="262" t="e">
        <f t="shared" si="125"/>
        <v>#REF!</v>
      </c>
      <c r="CL50" s="262" t="e">
        <f t="shared" si="125"/>
        <v>#REF!</v>
      </c>
      <c r="CM50" s="262" t="e">
        <f t="shared" si="125"/>
        <v>#REF!</v>
      </c>
      <c r="CN50" s="262" t="e">
        <f t="shared" si="125"/>
        <v>#REF!</v>
      </c>
      <c r="CO50" s="262" t="e">
        <f t="shared" si="125"/>
        <v>#REF!</v>
      </c>
      <c r="CP50" s="262" t="e">
        <f t="shared" si="125"/>
        <v>#REF!</v>
      </c>
      <c r="CQ50" s="262" t="e">
        <f t="shared" si="125"/>
        <v>#REF!</v>
      </c>
      <c r="CR50" s="262" t="s">
        <v>116</v>
      </c>
      <c r="CS50" s="262" t="e">
        <f t="shared" si="125"/>
        <v>#REF!</v>
      </c>
      <c r="CT50" s="262" t="e">
        <f>CT57-6</f>
        <v>#REF!</v>
      </c>
      <c r="CU50" s="262" t="e">
        <f>CU57-6</f>
        <v>#REF!</v>
      </c>
      <c r="CV50" s="1540">
        <v>43125</v>
      </c>
      <c r="CW50" s="262" t="e">
        <f t="shared" ref="CW50:DB50" si="126">CW57-6</f>
        <v>#REF!</v>
      </c>
      <c r="CX50" s="262" t="e">
        <f t="shared" si="126"/>
        <v>#REF!</v>
      </c>
      <c r="CY50" s="262" t="e">
        <f t="shared" si="126"/>
        <v>#REF!</v>
      </c>
      <c r="CZ50" s="183" t="e">
        <f t="shared" si="126"/>
        <v>#REF!</v>
      </c>
      <c r="DA50" s="262" t="e">
        <f t="shared" si="126"/>
        <v>#REF!</v>
      </c>
      <c r="DB50" s="183" t="e">
        <f t="shared" si="126"/>
        <v>#REF!</v>
      </c>
      <c r="DD50" s="183" t="e">
        <f>DD57-6</f>
        <v>#REF!</v>
      </c>
      <c r="DF50" s="183" t="e">
        <f>DF57-6</f>
        <v>#REF!</v>
      </c>
      <c r="DG50" s="183" t="e">
        <f>DG57-6</f>
        <v>#REF!</v>
      </c>
      <c r="DH50" s="183" t="e">
        <f>DH57-6</f>
        <v>#REF!</v>
      </c>
      <c r="DI50" s="249" t="e">
        <f>DI57-6</f>
        <v>#REF!</v>
      </c>
      <c r="DJ50" s="1660"/>
      <c r="DK50" s="1649" t="e">
        <f>DK57-13</f>
        <v>#REF!</v>
      </c>
      <c r="DL50" s="183">
        <f>DL57-6</f>
        <v>44294</v>
      </c>
      <c r="DM50" s="183">
        <f>DM57-6</f>
        <v>44343</v>
      </c>
      <c r="DN50" s="420">
        <f>DN57-6</f>
        <v>44371</v>
      </c>
      <c r="DO50" s="420">
        <f>DO57-6</f>
        <v>44462</v>
      </c>
      <c r="DP50" s="420">
        <f t="shared" ref="DP50:DS50" si="127">DP57-6</f>
        <v>44490</v>
      </c>
      <c r="DQ50" s="420">
        <f t="shared" si="127"/>
        <v>44541</v>
      </c>
      <c r="DR50" s="420">
        <f t="shared" si="127"/>
        <v>44581</v>
      </c>
      <c r="DS50" s="420">
        <f t="shared" si="127"/>
        <v>44644</v>
      </c>
    </row>
    <row r="51" spans="1:123" s="493" customFormat="1" ht="30" hidden="1" customHeight="1" thickBot="1" x14ac:dyDescent="0.4">
      <c r="A51" s="1850"/>
      <c r="B51" s="1853"/>
      <c r="C51" s="471" t="s">
        <v>145</v>
      </c>
      <c r="D51" s="471"/>
      <c r="E51" s="472"/>
      <c r="F51" s="473"/>
      <c r="G51" s="474"/>
      <c r="H51" s="473"/>
      <c r="I51" s="474"/>
      <c r="J51" s="474"/>
      <c r="K51" s="475"/>
      <c r="L51" s="476"/>
      <c r="M51" s="477"/>
      <c r="N51" s="477"/>
      <c r="O51" s="477"/>
      <c r="P51" s="477"/>
      <c r="Q51" s="477"/>
      <c r="R51" s="478"/>
      <c r="S51" s="477"/>
      <c r="T51" s="479"/>
      <c r="U51" s="480"/>
      <c r="V51" s="481"/>
      <c r="W51" s="482"/>
      <c r="X51" s="199"/>
      <c r="Y51" s="482"/>
      <c r="Z51" s="483"/>
      <c r="AA51" s="484"/>
      <c r="AB51" s="483"/>
      <c r="AC51" s="485"/>
      <c r="AD51" s="485"/>
      <c r="AE51" s="485"/>
      <c r="AF51" s="485"/>
      <c r="AG51" s="485"/>
      <c r="AH51" s="485"/>
      <c r="AI51" s="485"/>
      <c r="AJ51" s="486" t="s">
        <v>114</v>
      </c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7"/>
      <c r="AV51" s="488" t="s">
        <v>114</v>
      </c>
      <c r="AW51" s="487"/>
      <c r="AX51" s="485"/>
      <c r="AY51" s="485"/>
      <c r="AZ51" s="485"/>
      <c r="BA51" s="485"/>
      <c r="BB51" s="485"/>
      <c r="BC51" s="485"/>
      <c r="BD51" s="485"/>
      <c r="BE51" s="485"/>
      <c r="BF51" s="489"/>
      <c r="BG51" s="485"/>
      <c r="BH51" s="490" t="s">
        <v>114</v>
      </c>
      <c r="BI51" s="487"/>
      <c r="BJ51" s="486"/>
      <c r="BK51" s="486"/>
      <c r="BL51" s="486"/>
      <c r="BM51" s="486"/>
      <c r="BN51" s="486"/>
      <c r="BO51" s="486"/>
      <c r="BP51" s="486"/>
      <c r="BQ51" s="491"/>
      <c r="BR51" s="486"/>
      <c r="BS51" s="492"/>
      <c r="BT51" s="486" t="s">
        <v>116</v>
      </c>
      <c r="BU51" s="492"/>
      <c r="BV51" s="491"/>
      <c r="BW51" s="486"/>
      <c r="BX51" s="486"/>
      <c r="BY51" s="486"/>
      <c r="BZ51" s="486"/>
      <c r="CA51" s="486"/>
      <c r="CB51" s="486"/>
      <c r="CC51" s="491"/>
      <c r="CD51" s="486"/>
      <c r="CE51" s="486"/>
      <c r="CF51" s="491" t="s">
        <v>116</v>
      </c>
      <c r="CG51" s="486"/>
      <c r="CH51" s="486"/>
      <c r="CI51" s="486"/>
      <c r="CJ51" s="486"/>
      <c r="CK51" s="486"/>
      <c r="CL51" s="486"/>
      <c r="CM51" s="486"/>
      <c r="CN51" s="486"/>
      <c r="CO51" s="486"/>
      <c r="CP51" s="486"/>
      <c r="CQ51" s="486"/>
      <c r="CR51" s="486" t="s">
        <v>116</v>
      </c>
      <c r="CS51" s="486"/>
      <c r="CT51" s="486"/>
      <c r="CU51" s="486"/>
      <c r="CV51" s="1540"/>
      <c r="CW51" s="486"/>
      <c r="CX51" s="486"/>
      <c r="CY51" s="486"/>
      <c r="CZ51" s="183"/>
      <c r="DA51" s="486"/>
      <c r="DB51" s="183"/>
      <c r="DD51" s="183"/>
      <c r="DF51" s="183"/>
      <c r="DG51" s="183"/>
      <c r="DH51" s="183"/>
      <c r="DI51" s="491"/>
      <c r="DJ51" s="1662"/>
      <c r="DK51" s="1039"/>
      <c r="DL51" s="183"/>
      <c r="DM51" s="183"/>
      <c r="DN51" s="420"/>
      <c r="DO51" s="420"/>
      <c r="DP51" s="420"/>
      <c r="DQ51" s="420"/>
      <c r="DR51" s="420"/>
      <c r="DS51" s="420"/>
    </row>
    <row r="52" spans="1:123" s="493" customFormat="1" ht="30" hidden="1" customHeight="1" x14ac:dyDescent="0.35">
      <c r="A52" s="1850"/>
      <c r="B52" s="1853"/>
      <c r="C52" s="494" t="s">
        <v>146</v>
      </c>
      <c r="D52" s="494"/>
      <c r="E52" s="495"/>
      <c r="F52" s="496"/>
      <c r="G52" s="497"/>
      <c r="H52" s="496"/>
      <c r="I52" s="497"/>
      <c r="J52" s="497"/>
      <c r="K52" s="496"/>
      <c r="L52" s="498"/>
      <c r="M52" s="499"/>
      <c r="N52" s="499"/>
      <c r="O52" s="499"/>
      <c r="P52" s="499"/>
      <c r="Q52" s="499"/>
      <c r="R52" s="500"/>
      <c r="S52" s="499"/>
      <c r="T52" s="501"/>
      <c r="U52" s="502"/>
      <c r="V52" s="503"/>
      <c r="W52" s="504"/>
      <c r="X52" s="505"/>
      <c r="Y52" s="504"/>
      <c r="Z52" s="506"/>
      <c r="AA52" s="507"/>
      <c r="AB52" s="506">
        <f t="shared" ref="AB52:AI52" si="128">AA156</f>
        <v>0</v>
      </c>
      <c r="AC52" s="499">
        <f t="shared" si="128"/>
        <v>0</v>
      </c>
      <c r="AD52" s="499">
        <f t="shared" si="128"/>
        <v>0</v>
      </c>
      <c r="AE52" s="499">
        <f t="shared" si="128"/>
        <v>0</v>
      </c>
      <c r="AF52" s="499">
        <f t="shared" si="128"/>
        <v>0</v>
      </c>
      <c r="AG52" s="499">
        <f t="shared" si="128"/>
        <v>0</v>
      </c>
      <c r="AH52" s="499">
        <f t="shared" si="128"/>
        <v>0</v>
      </c>
      <c r="AI52" s="499">
        <f t="shared" si="128"/>
        <v>0</v>
      </c>
      <c r="AJ52" s="508" t="s">
        <v>114</v>
      </c>
      <c r="AK52" s="499" t="str">
        <f>AJ156</f>
        <v>same as 1/30</v>
      </c>
      <c r="AL52" s="499">
        <f>AK156</f>
        <v>0</v>
      </c>
      <c r="AM52" s="499">
        <f t="shared" ref="AM52:AR52" si="129">AL156</f>
        <v>0</v>
      </c>
      <c r="AN52" s="499">
        <f t="shared" si="129"/>
        <v>0</v>
      </c>
      <c r="AO52" s="499">
        <f t="shared" si="129"/>
        <v>0</v>
      </c>
      <c r="AP52" s="499">
        <f t="shared" si="129"/>
        <v>0</v>
      </c>
      <c r="AQ52" s="499">
        <f t="shared" si="129"/>
        <v>0</v>
      </c>
      <c r="AR52" s="499">
        <f t="shared" si="129"/>
        <v>0</v>
      </c>
      <c r="AS52" s="499">
        <f>AR156</f>
        <v>0</v>
      </c>
      <c r="AT52" s="499">
        <f>AS156</f>
        <v>0</v>
      </c>
      <c r="AU52" s="508">
        <f>AT156</f>
        <v>0</v>
      </c>
      <c r="AV52" s="499" t="s">
        <v>114</v>
      </c>
      <c r="AW52" s="508">
        <v>0</v>
      </c>
      <c r="AX52" s="499">
        <f t="shared" ref="AX52:BD52" si="130">AW156</f>
        <v>0</v>
      </c>
      <c r="AY52" s="499">
        <f t="shared" si="130"/>
        <v>0</v>
      </c>
      <c r="AZ52" s="499">
        <f t="shared" si="130"/>
        <v>0</v>
      </c>
      <c r="BA52" s="499">
        <f t="shared" si="130"/>
        <v>0</v>
      </c>
      <c r="BB52" s="499">
        <f t="shared" si="130"/>
        <v>0</v>
      </c>
      <c r="BC52" s="499">
        <f t="shared" si="130"/>
        <v>0</v>
      </c>
      <c r="BD52" s="499">
        <f t="shared" si="130"/>
        <v>0</v>
      </c>
      <c r="BE52" s="499"/>
      <c r="BF52" s="500"/>
      <c r="BG52" s="499"/>
      <c r="BH52" s="502" t="s">
        <v>114</v>
      </c>
      <c r="BI52" s="508"/>
      <c r="BJ52" s="508"/>
      <c r="BK52" s="508"/>
      <c r="BL52" s="508"/>
      <c r="BM52" s="508"/>
      <c r="BN52" s="508"/>
      <c r="BO52" s="508"/>
      <c r="BP52" s="508"/>
      <c r="BQ52" s="509"/>
      <c r="BR52" s="508"/>
      <c r="BS52" s="510"/>
      <c r="BT52" s="508" t="s">
        <v>116</v>
      </c>
      <c r="BU52" s="492"/>
      <c r="BV52" s="491"/>
      <c r="BW52" s="486"/>
      <c r="BX52" s="486"/>
      <c r="BY52" s="486"/>
      <c r="BZ52" s="486"/>
      <c r="CA52" s="486"/>
      <c r="CB52" s="486"/>
      <c r="CC52" s="491"/>
      <c r="CD52" s="486"/>
      <c r="CE52" s="486"/>
      <c r="CF52" s="509" t="s">
        <v>116</v>
      </c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 t="s">
        <v>116</v>
      </c>
      <c r="CS52" s="486"/>
      <c r="CT52" s="486"/>
      <c r="CU52" s="486"/>
      <c r="CV52" s="1540"/>
      <c r="CW52" s="486"/>
      <c r="CX52" s="486"/>
      <c r="CY52" s="486"/>
      <c r="CZ52" s="183"/>
      <c r="DA52" s="486"/>
      <c r="DB52" s="183"/>
      <c r="DD52" s="183"/>
      <c r="DF52" s="183"/>
      <c r="DG52" s="183"/>
      <c r="DH52" s="183"/>
      <c r="DI52" s="491"/>
      <c r="DJ52" s="1662"/>
      <c r="DK52" s="1039"/>
      <c r="DL52" s="183"/>
      <c r="DM52" s="183"/>
      <c r="DN52" s="420"/>
      <c r="DO52" s="420"/>
      <c r="DP52" s="420"/>
      <c r="DQ52" s="420"/>
      <c r="DR52" s="420"/>
      <c r="DS52" s="420"/>
    </row>
    <row r="53" spans="1:123" s="527" customFormat="1" ht="30" hidden="1" customHeight="1" x14ac:dyDescent="0.35">
      <c r="A53" s="1850"/>
      <c r="B53" s="1853"/>
      <c r="C53" s="511" t="s">
        <v>147</v>
      </c>
      <c r="D53" s="511"/>
      <c r="E53" s="512"/>
      <c r="F53" s="513"/>
      <c r="G53" s="513"/>
      <c r="H53" s="513"/>
      <c r="I53" s="513"/>
      <c r="J53" s="514"/>
      <c r="K53" s="513"/>
      <c r="L53" s="515"/>
      <c r="M53" s="514"/>
      <c r="N53" s="514"/>
      <c r="O53" s="514"/>
      <c r="P53" s="514"/>
      <c r="Q53" s="514"/>
      <c r="R53" s="516"/>
      <c r="S53" s="514"/>
      <c r="T53" s="517"/>
      <c r="U53" s="513"/>
      <c r="V53" s="518"/>
      <c r="W53" s="519"/>
      <c r="X53" s="10"/>
      <c r="Y53" s="519"/>
      <c r="Z53" s="520"/>
      <c r="AA53" s="521"/>
      <c r="AB53" s="520"/>
      <c r="AC53" s="514"/>
      <c r="AD53" s="514"/>
      <c r="AE53" s="514"/>
      <c r="AF53" s="514"/>
      <c r="AG53" s="514"/>
      <c r="AH53" s="514"/>
      <c r="AI53" s="514"/>
      <c r="AJ53" s="522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22"/>
      <c r="AV53" s="514"/>
      <c r="AW53" s="522"/>
      <c r="AX53" s="514"/>
      <c r="AY53" s="514"/>
      <c r="AZ53" s="514"/>
      <c r="BA53" s="514"/>
      <c r="BB53" s="514"/>
      <c r="BC53" s="514"/>
      <c r="BD53" s="514"/>
      <c r="BE53" s="514"/>
      <c r="BF53" s="516"/>
      <c r="BG53" s="514"/>
      <c r="BH53" s="513"/>
      <c r="BI53" s="522"/>
      <c r="BJ53" s="522"/>
      <c r="BK53" s="522"/>
      <c r="BL53" s="522"/>
      <c r="BM53" s="522"/>
      <c r="BN53" s="522"/>
      <c r="BO53" s="522"/>
      <c r="BP53" s="522"/>
      <c r="BQ53" s="515"/>
      <c r="BR53" s="522"/>
      <c r="BS53" s="523"/>
      <c r="BT53" s="524"/>
      <c r="BU53" s="523"/>
      <c r="BV53" s="515"/>
      <c r="BW53" s="522"/>
      <c r="BX53" s="522"/>
      <c r="BY53" s="522"/>
      <c r="BZ53" s="522"/>
      <c r="CA53" s="522"/>
      <c r="CB53" s="522"/>
      <c r="CC53" s="515"/>
      <c r="CD53" s="525"/>
      <c r="CE53" s="525"/>
      <c r="CF53" s="526"/>
      <c r="CG53" s="525"/>
      <c r="CH53" s="525"/>
      <c r="CI53" s="525"/>
      <c r="CJ53" s="525"/>
      <c r="CK53" s="525"/>
      <c r="CL53" s="525"/>
      <c r="CM53" s="525"/>
      <c r="CN53" s="525"/>
      <c r="CO53" s="525"/>
      <c r="CP53" s="525"/>
      <c r="CQ53" s="525"/>
      <c r="CR53" s="525"/>
      <c r="CS53" s="525"/>
      <c r="CT53" s="525"/>
      <c r="CU53" s="525"/>
      <c r="CV53" s="1540">
        <v>43130</v>
      </c>
      <c r="CW53" s="525"/>
      <c r="CX53" s="525"/>
      <c r="CY53" s="525"/>
      <c r="CZ53" s="183"/>
      <c r="DA53" s="525"/>
      <c r="DB53" s="183"/>
      <c r="DD53" s="183"/>
      <c r="DF53" s="183"/>
      <c r="DG53" s="183"/>
      <c r="DH53" s="183"/>
      <c r="DI53" s="1639"/>
      <c r="DJ53" s="1662"/>
      <c r="DK53" s="1039"/>
      <c r="DL53" s="183"/>
      <c r="DM53" s="183"/>
      <c r="DN53" s="420"/>
      <c r="DO53" s="420"/>
      <c r="DP53" s="420"/>
      <c r="DQ53" s="420"/>
      <c r="DR53" s="420"/>
      <c r="DS53" s="420"/>
    </row>
    <row r="54" spans="1:123" ht="30" customHeight="1" x14ac:dyDescent="0.35">
      <c r="A54" s="1850"/>
      <c r="B54" s="1853"/>
      <c r="C54" s="528" t="s">
        <v>148</v>
      </c>
      <c r="D54" s="528"/>
      <c r="E54" s="142"/>
      <c r="F54" s="529"/>
      <c r="G54" s="529"/>
      <c r="H54" s="529"/>
      <c r="I54" s="529"/>
      <c r="J54" s="530"/>
      <c r="K54" s="529"/>
      <c r="L54" s="327"/>
      <c r="M54" s="530"/>
      <c r="N54" s="530"/>
      <c r="O54" s="530"/>
      <c r="P54" s="530"/>
      <c r="Q54" s="530"/>
      <c r="R54" s="531"/>
      <c r="S54" s="530"/>
      <c r="T54" s="532"/>
      <c r="U54" s="529"/>
      <c r="V54" s="533"/>
      <c r="W54" s="534"/>
      <c r="X54" s="535"/>
      <c r="Y54" s="534"/>
      <c r="Z54" s="536"/>
      <c r="AA54" s="537"/>
      <c r="AB54" s="536"/>
      <c r="AC54" s="530"/>
      <c r="AD54" s="530"/>
      <c r="AE54" s="530"/>
      <c r="AF54" s="530"/>
      <c r="AG54" s="530"/>
      <c r="AH54" s="530"/>
      <c r="AI54" s="530"/>
      <c r="AJ54" s="538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8"/>
      <c r="AV54" s="530"/>
      <c r="AW54" s="538"/>
      <c r="AX54" s="530"/>
      <c r="AY54" s="530"/>
      <c r="AZ54" s="530"/>
      <c r="BA54" s="530"/>
      <c r="BB54" s="530"/>
      <c r="BC54" s="530"/>
      <c r="BD54" s="530"/>
      <c r="BE54" s="530"/>
      <c r="BF54" s="531"/>
      <c r="BG54" s="530"/>
      <c r="BH54" s="529"/>
      <c r="BI54" s="538"/>
      <c r="BJ54" s="538"/>
      <c r="BK54" s="538"/>
      <c r="BL54" s="538"/>
      <c r="BM54" s="538"/>
      <c r="BN54" s="538"/>
      <c r="BO54" s="538"/>
      <c r="BP54" s="538"/>
      <c r="BQ54" s="327"/>
      <c r="BR54" s="538">
        <f>BR57-7</f>
        <v>42613</v>
      </c>
      <c r="BS54" s="327">
        <f t="shared" ref="BS54:CA54" si="131">BS57-7</f>
        <v>42634</v>
      </c>
      <c r="BT54" s="321" t="s">
        <v>116</v>
      </c>
      <c r="BU54" s="539">
        <f t="shared" si="131"/>
        <v>42669</v>
      </c>
      <c r="BV54" s="538">
        <f t="shared" si="131"/>
        <v>42697</v>
      </c>
      <c r="BW54" s="538">
        <f t="shared" si="131"/>
        <v>42732</v>
      </c>
      <c r="BX54" s="538">
        <f t="shared" si="131"/>
        <v>42767</v>
      </c>
      <c r="BY54" s="538">
        <f t="shared" si="131"/>
        <v>42802</v>
      </c>
      <c r="BZ54" s="538">
        <f t="shared" si="131"/>
        <v>42837</v>
      </c>
      <c r="CA54" s="538">
        <f t="shared" si="131"/>
        <v>42872</v>
      </c>
      <c r="CB54" s="538">
        <f>CB57-7</f>
        <v>42900</v>
      </c>
      <c r="CC54" s="327">
        <f>CC57-7</f>
        <v>42928</v>
      </c>
      <c r="CD54" s="321">
        <f>CD57-7</f>
        <v>42956</v>
      </c>
      <c r="CE54" s="321">
        <f>CE57-7</f>
        <v>42984</v>
      </c>
      <c r="CF54" s="322" t="s">
        <v>116</v>
      </c>
      <c r="CG54" s="321" t="e">
        <f>CG57-7</f>
        <v>#REF!</v>
      </c>
      <c r="CH54" s="321" t="e">
        <f t="shared" ref="CH54:CS54" si="132">CH57-7</f>
        <v>#REF!</v>
      </c>
      <c r="CI54" s="321" t="e">
        <f t="shared" si="132"/>
        <v>#REF!</v>
      </c>
      <c r="CJ54" s="321" t="e">
        <f t="shared" si="132"/>
        <v>#REF!</v>
      </c>
      <c r="CK54" s="321" t="e">
        <f t="shared" si="132"/>
        <v>#REF!</v>
      </c>
      <c r="CL54" s="321" t="e">
        <f t="shared" si="132"/>
        <v>#REF!</v>
      </c>
      <c r="CM54" s="321" t="e">
        <f t="shared" si="132"/>
        <v>#REF!</v>
      </c>
      <c r="CN54" s="321" t="e">
        <f t="shared" si="132"/>
        <v>#REF!</v>
      </c>
      <c r="CO54" s="321" t="e">
        <f t="shared" si="132"/>
        <v>#REF!</v>
      </c>
      <c r="CP54" s="321" t="e">
        <f t="shared" si="132"/>
        <v>#REF!</v>
      </c>
      <c r="CQ54" s="321" t="e">
        <f t="shared" si="132"/>
        <v>#REF!</v>
      </c>
      <c r="CR54" s="321" t="s">
        <v>116</v>
      </c>
      <c r="CS54" s="321" t="e">
        <f t="shared" si="132"/>
        <v>#REF!</v>
      </c>
      <c r="CT54" s="321" t="e">
        <f>CT57-7</f>
        <v>#REF!</v>
      </c>
      <c r="CU54" s="321" t="e">
        <f>CU57-7</f>
        <v>#REF!</v>
      </c>
      <c r="CV54" s="1540" t="e">
        <f>CV57-14</f>
        <v>#REF!</v>
      </c>
      <c r="CW54" s="321" t="e">
        <f>CW57-7</f>
        <v>#REF!</v>
      </c>
      <c r="CX54" s="321" t="e">
        <f>CX57-7</f>
        <v>#REF!</v>
      </c>
      <c r="CY54" s="321" t="e">
        <f>CY57-7</f>
        <v>#REF!</v>
      </c>
      <c r="CZ54" s="325" t="e">
        <f>CZ57-7</f>
        <v>#REF!</v>
      </c>
      <c r="DA54" s="321" t="e">
        <f>DA57-7</f>
        <v>#REF!</v>
      </c>
      <c r="DB54" s="324" t="e">
        <f>DB57-21</f>
        <v>#REF!</v>
      </c>
      <c r="DD54" s="325" t="e">
        <f>DD57-7</f>
        <v>#REF!</v>
      </c>
      <c r="DF54" s="325" t="e">
        <f>DF57-7</f>
        <v>#REF!</v>
      </c>
      <c r="DG54" s="325" t="e">
        <f>DG57-7</f>
        <v>#REF!</v>
      </c>
      <c r="DH54" s="325" t="e">
        <f>DH57-7</f>
        <v>#REF!</v>
      </c>
      <c r="DI54" s="322" t="e">
        <f>DI57-7</f>
        <v>#REF!</v>
      </c>
      <c r="DJ54" s="1662"/>
      <c r="DK54" s="743" t="e">
        <f>DK57-13</f>
        <v>#REF!</v>
      </c>
      <c r="DL54" s="325">
        <f>DL57-6</f>
        <v>44294</v>
      </c>
      <c r="DM54" s="325">
        <f>DM57-6</f>
        <v>44343</v>
      </c>
      <c r="DN54" s="708">
        <f>DN57-6</f>
        <v>44371</v>
      </c>
      <c r="DO54" s="708">
        <f>DO57-6</f>
        <v>44462</v>
      </c>
      <c r="DP54" s="708">
        <f t="shared" ref="DP54:DS54" si="133">DP57-6</f>
        <v>44490</v>
      </c>
      <c r="DQ54" s="708">
        <f>DQ57-12</f>
        <v>44535</v>
      </c>
      <c r="DR54" s="708">
        <f t="shared" si="133"/>
        <v>44581</v>
      </c>
      <c r="DS54" s="708">
        <f t="shared" si="133"/>
        <v>44644</v>
      </c>
    </row>
    <row r="55" spans="1:123" ht="30" customHeight="1" thickBot="1" x14ac:dyDescent="0.4">
      <c r="A55" s="1850"/>
      <c r="B55" s="1853"/>
      <c r="C55" s="540" t="s">
        <v>19</v>
      </c>
      <c r="D55" s="540"/>
      <c r="E55" s="541"/>
      <c r="F55" s="542"/>
      <c r="G55" s="542"/>
      <c r="H55" s="542"/>
      <c r="I55" s="542"/>
      <c r="J55" s="543"/>
      <c r="K55" s="542"/>
      <c r="L55" s="544"/>
      <c r="M55" s="543"/>
      <c r="N55" s="543"/>
      <c r="O55" s="543"/>
      <c r="P55" s="543"/>
      <c r="Q55" s="543"/>
      <c r="R55" s="545"/>
      <c r="S55" s="543"/>
      <c r="T55" s="546"/>
      <c r="U55" s="542"/>
      <c r="V55" s="547"/>
      <c r="W55" s="548"/>
      <c r="X55" s="549"/>
      <c r="Y55" s="548"/>
      <c r="Z55" s="550"/>
      <c r="AA55" s="551"/>
      <c r="AB55" s="550"/>
      <c r="AC55" s="543"/>
      <c r="AD55" s="543"/>
      <c r="AE55" s="543"/>
      <c r="AF55" s="543"/>
      <c r="AG55" s="543"/>
      <c r="AH55" s="543"/>
      <c r="AI55" s="543"/>
      <c r="AJ55" s="552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52"/>
      <c r="AV55" s="543"/>
      <c r="AW55" s="552"/>
      <c r="AX55" s="543"/>
      <c r="AY55" s="543"/>
      <c r="AZ55" s="543"/>
      <c r="BA55" s="543"/>
      <c r="BB55" s="543"/>
      <c r="BC55" s="543"/>
      <c r="BD55" s="543"/>
      <c r="BE55" s="543"/>
      <c r="BF55" s="545"/>
      <c r="BG55" s="543"/>
      <c r="BH55" s="542"/>
      <c r="BI55" s="552"/>
      <c r="BJ55" s="552"/>
      <c r="BK55" s="552"/>
      <c r="BL55" s="552"/>
      <c r="BM55" s="552"/>
      <c r="BN55" s="552"/>
      <c r="BO55" s="552"/>
      <c r="BP55" s="552"/>
      <c r="BQ55" s="544"/>
      <c r="BR55" s="552">
        <f>BR57-2</f>
        <v>42618</v>
      </c>
      <c r="BS55" s="544">
        <f>BS57-2</f>
        <v>42639</v>
      </c>
      <c r="BT55" s="553" t="s">
        <v>116</v>
      </c>
      <c r="BU55" s="554">
        <f t="shared" ref="BU55:CA55" si="134">BU57-2</f>
        <v>42674</v>
      </c>
      <c r="BV55" s="552">
        <f t="shared" si="134"/>
        <v>42702</v>
      </c>
      <c r="BW55" s="552">
        <f t="shared" si="134"/>
        <v>42737</v>
      </c>
      <c r="BX55" s="552">
        <f t="shared" si="134"/>
        <v>42772</v>
      </c>
      <c r="BY55" s="552">
        <f t="shared" si="134"/>
        <v>42807</v>
      </c>
      <c r="BZ55" s="552">
        <f t="shared" si="134"/>
        <v>42842</v>
      </c>
      <c r="CA55" s="552">
        <f t="shared" si="134"/>
        <v>42877</v>
      </c>
      <c r="CB55" s="552">
        <f>CB57-2</f>
        <v>42905</v>
      </c>
      <c r="CC55" s="544">
        <f>CC57-2</f>
        <v>42933</v>
      </c>
      <c r="CD55" s="555">
        <f>CD57-2</f>
        <v>42961</v>
      </c>
      <c r="CE55" s="555">
        <f>CE57-2</f>
        <v>42989</v>
      </c>
      <c r="CF55" s="556" t="s">
        <v>116</v>
      </c>
      <c r="CG55" s="555" t="e">
        <f>CG57-2</f>
        <v>#REF!</v>
      </c>
      <c r="CH55" s="555" t="e">
        <f t="shared" ref="CH55:CW55" si="135">CH57-2</f>
        <v>#REF!</v>
      </c>
      <c r="CI55" s="555" t="e">
        <f t="shared" si="135"/>
        <v>#REF!</v>
      </c>
      <c r="CJ55" s="555" t="e">
        <f t="shared" si="135"/>
        <v>#REF!</v>
      </c>
      <c r="CK55" s="555" t="e">
        <f t="shared" si="135"/>
        <v>#REF!</v>
      </c>
      <c r="CL55" s="555" t="e">
        <f t="shared" si="135"/>
        <v>#REF!</v>
      </c>
      <c r="CM55" s="555" t="e">
        <f t="shared" si="135"/>
        <v>#REF!</v>
      </c>
      <c r="CN55" s="555" t="e">
        <f t="shared" si="135"/>
        <v>#REF!</v>
      </c>
      <c r="CO55" s="555" t="e">
        <f t="shared" si="135"/>
        <v>#REF!</v>
      </c>
      <c r="CP55" s="555" t="e">
        <f t="shared" si="135"/>
        <v>#REF!</v>
      </c>
      <c r="CQ55" s="555" t="e">
        <f t="shared" si="135"/>
        <v>#REF!</v>
      </c>
      <c r="CR55" s="555" t="s">
        <v>116</v>
      </c>
      <c r="CS55" s="555" t="e">
        <f t="shared" si="135"/>
        <v>#REF!</v>
      </c>
      <c r="CT55" s="555" t="e">
        <f t="shared" si="135"/>
        <v>#REF!</v>
      </c>
      <c r="CU55" s="555" t="e">
        <f t="shared" si="135"/>
        <v>#REF!</v>
      </c>
      <c r="CV55" s="1540" t="e">
        <f t="shared" si="135"/>
        <v>#REF!</v>
      </c>
      <c r="CW55" s="555" t="e">
        <f t="shared" si="135"/>
        <v>#REF!</v>
      </c>
      <c r="CX55" s="555" t="e">
        <f>CX57-2</f>
        <v>#REF!</v>
      </c>
      <c r="CY55" s="555" t="e">
        <f>CY57-2</f>
        <v>#REF!</v>
      </c>
      <c r="CZ55" s="611" t="e">
        <f>CZ57-2</f>
        <v>#REF!</v>
      </c>
      <c r="DA55" s="555" t="e">
        <f>DA57-2</f>
        <v>#REF!</v>
      </c>
      <c r="DB55" s="611" t="e">
        <f>DB57-2</f>
        <v>#REF!</v>
      </c>
      <c r="DD55" s="611" t="e">
        <f>DD57-2</f>
        <v>#REF!</v>
      </c>
      <c r="DF55" s="611" t="e">
        <f>DF57-2</f>
        <v>#REF!</v>
      </c>
      <c r="DG55" s="611" t="e">
        <f>DG57-2</f>
        <v>#REF!</v>
      </c>
      <c r="DH55" s="611" t="e">
        <f>DH57-2</f>
        <v>#REF!</v>
      </c>
      <c r="DI55" s="557" t="e">
        <f>DI57-2</f>
        <v>#REF!</v>
      </c>
      <c r="DJ55" s="1662"/>
      <c r="DK55" s="1650" t="e">
        <f>DK57-2</f>
        <v>#REF!</v>
      </c>
      <c r="DL55" s="611">
        <f>DL57-2</f>
        <v>44298</v>
      </c>
      <c r="DM55" s="611">
        <f>DM57-2</f>
        <v>44347</v>
      </c>
      <c r="DN55" s="1633">
        <f>DN57-2</f>
        <v>44375</v>
      </c>
      <c r="DO55" s="1633">
        <f>DO57-2</f>
        <v>44466</v>
      </c>
      <c r="DP55" s="1633">
        <f t="shared" ref="DP55:DS55" si="136">DP57-2</f>
        <v>44494</v>
      </c>
      <c r="DQ55" s="1633">
        <f t="shared" si="136"/>
        <v>44545</v>
      </c>
      <c r="DR55" s="1633">
        <f t="shared" si="136"/>
        <v>44585</v>
      </c>
      <c r="DS55" s="1633">
        <f t="shared" si="136"/>
        <v>44648</v>
      </c>
    </row>
    <row r="56" spans="1:123" ht="30" hidden="1" customHeight="1" thickBot="1" x14ac:dyDescent="0.4">
      <c r="A56" s="1850"/>
      <c r="B56" s="1853"/>
      <c r="C56" s="558" t="s">
        <v>149</v>
      </c>
      <c r="D56" s="558"/>
      <c r="E56" s="559"/>
      <c r="F56" s="560"/>
      <c r="G56" s="560"/>
      <c r="H56" s="560"/>
      <c r="I56" s="560"/>
      <c r="J56" s="561"/>
      <c r="K56" s="560"/>
      <c r="L56" s="562"/>
      <c r="M56" s="561"/>
      <c r="N56" s="561"/>
      <c r="O56" s="561"/>
      <c r="P56" s="561"/>
      <c r="Q56" s="561"/>
      <c r="R56" s="563"/>
      <c r="S56" s="561"/>
      <c r="T56" s="564"/>
      <c r="U56" s="560"/>
      <c r="V56" s="565"/>
      <c r="W56" s="566"/>
      <c r="X56" s="567"/>
      <c r="Y56" s="566"/>
      <c r="Z56" s="568"/>
      <c r="AA56" s="569"/>
      <c r="AB56" s="568"/>
      <c r="AC56" s="561"/>
      <c r="AD56" s="561"/>
      <c r="AE56" s="561"/>
      <c r="AF56" s="561"/>
      <c r="AG56" s="561"/>
      <c r="AH56" s="561"/>
      <c r="AI56" s="561"/>
      <c r="AJ56" s="570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70"/>
      <c r="AV56" s="561"/>
      <c r="AW56" s="570"/>
      <c r="AX56" s="561"/>
      <c r="AY56" s="561"/>
      <c r="AZ56" s="561"/>
      <c r="BA56" s="561"/>
      <c r="BB56" s="561"/>
      <c r="BC56" s="561"/>
      <c r="BD56" s="561"/>
      <c r="BE56" s="561"/>
      <c r="BF56" s="563"/>
      <c r="BG56" s="561"/>
      <c r="BH56" s="560"/>
      <c r="BI56" s="570"/>
      <c r="BJ56" s="570"/>
      <c r="BK56" s="570"/>
      <c r="BL56" s="570"/>
      <c r="BM56" s="570"/>
      <c r="BN56" s="570"/>
      <c r="BO56" s="570">
        <f t="shared" ref="BO56:DB56" si="137">BC57</f>
        <v>42151</v>
      </c>
      <c r="BP56" s="570">
        <f t="shared" si="137"/>
        <v>42179</v>
      </c>
      <c r="BQ56" s="570">
        <f t="shared" si="137"/>
        <v>42221</v>
      </c>
      <c r="BR56" s="570">
        <f t="shared" si="137"/>
        <v>42256</v>
      </c>
      <c r="BS56" s="562">
        <f t="shared" si="137"/>
        <v>42291</v>
      </c>
      <c r="BT56" s="570" t="str">
        <f t="shared" si="137"/>
        <v>same as 1/30</v>
      </c>
      <c r="BU56" s="571">
        <f t="shared" si="137"/>
        <v>42326</v>
      </c>
      <c r="BV56" s="570">
        <f t="shared" si="137"/>
        <v>42354</v>
      </c>
      <c r="BW56" s="570">
        <f t="shared" si="137"/>
        <v>42389</v>
      </c>
      <c r="BX56" s="570">
        <f t="shared" si="137"/>
        <v>42424</v>
      </c>
      <c r="BY56" s="570">
        <f t="shared" si="137"/>
        <v>42459</v>
      </c>
      <c r="BZ56" s="570">
        <f t="shared" si="137"/>
        <v>42494</v>
      </c>
      <c r="CA56" s="570">
        <f t="shared" si="137"/>
        <v>42529</v>
      </c>
      <c r="CB56" s="570">
        <f t="shared" si="137"/>
        <v>42564</v>
      </c>
      <c r="CC56" s="562">
        <f t="shared" si="137"/>
        <v>42592</v>
      </c>
      <c r="CD56" s="572">
        <f t="shared" si="137"/>
        <v>42620</v>
      </c>
      <c r="CE56" s="572">
        <f t="shared" si="137"/>
        <v>42641</v>
      </c>
      <c r="CF56" s="562" t="str">
        <f t="shared" si="137"/>
        <v>Same as 1/30</v>
      </c>
      <c r="CG56" s="572">
        <f t="shared" si="137"/>
        <v>42676</v>
      </c>
      <c r="CH56" s="572">
        <f t="shared" si="137"/>
        <v>42704</v>
      </c>
      <c r="CI56" s="572">
        <f t="shared" si="137"/>
        <v>42739</v>
      </c>
      <c r="CJ56" s="572">
        <f t="shared" si="137"/>
        <v>42774</v>
      </c>
      <c r="CK56" s="572">
        <f t="shared" si="137"/>
        <v>42809</v>
      </c>
      <c r="CL56" s="572">
        <f t="shared" si="137"/>
        <v>42844</v>
      </c>
      <c r="CM56" s="572">
        <f t="shared" si="137"/>
        <v>42879</v>
      </c>
      <c r="CN56" s="572">
        <f t="shared" si="137"/>
        <v>42907</v>
      </c>
      <c r="CO56" s="572">
        <f t="shared" si="137"/>
        <v>42935</v>
      </c>
      <c r="CP56" s="572">
        <f t="shared" si="137"/>
        <v>42963</v>
      </c>
      <c r="CQ56" s="572">
        <f t="shared" si="137"/>
        <v>42991</v>
      </c>
      <c r="CR56" s="572" t="str">
        <f t="shared" si="137"/>
        <v>Same as 1/30</v>
      </c>
      <c r="CS56" s="572" t="e">
        <f t="shared" si="137"/>
        <v>#REF!</v>
      </c>
      <c r="CT56" s="572" t="e">
        <f t="shared" si="137"/>
        <v>#REF!</v>
      </c>
      <c r="CU56" s="572" t="e">
        <f t="shared" si="137"/>
        <v>#REF!</v>
      </c>
      <c r="CV56" s="1606" t="e">
        <f t="shared" si="137"/>
        <v>#REF!</v>
      </c>
      <c r="CW56" s="572" t="e">
        <f t="shared" si="137"/>
        <v>#REF!</v>
      </c>
      <c r="CX56" s="572" t="e">
        <f t="shared" si="137"/>
        <v>#REF!</v>
      </c>
      <c r="CY56" s="572" t="e">
        <f t="shared" si="137"/>
        <v>#REF!</v>
      </c>
      <c r="CZ56" s="1610" t="e">
        <f t="shared" si="137"/>
        <v>#REF!</v>
      </c>
      <c r="DA56" s="572" t="e">
        <f t="shared" si="137"/>
        <v>#REF!</v>
      </c>
      <c r="DB56" s="1610" t="e">
        <f t="shared" si="137"/>
        <v>#REF!</v>
      </c>
      <c r="DD56" s="1610" t="e">
        <f>CQ57</f>
        <v>#REF!</v>
      </c>
      <c r="DF56" s="1610" t="e">
        <f>CX57</f>
        <v>#REF!</v>
      </c>
      <c r="DG56" s="1610" t="e">
        <f>CY57</f>
        <v>#REF!</v>
      </c>
      <c r="DH56" s="1610" t="e">
        <f>CZ57</f>
        <v>#REF!</v>
      </c>
      <c r="DI56" s="1640" t="e">
        <f>CU57</f>
        <v>#REF!</v>
      </c>
      <c r="DJ56" s="1662"/>
      <c r="DK56" s="1651" t="e">
        <f>DB57</f>
        <v>#REF!</v>
      </c>
      <c r="DL56" s="1610" t="e">
        <f>DD57</f>
        <v>#REF!</v>
      </c>
      <c r="DM56" s="1610" t="e">
        <f>DD57</f>
        <v>#REF!</v>
      </c>
      <c r="DN56" s="1634" t="e">
        <f>DF57</f>
        <v>#REF!</v>
      </c>
      <c r="DO56" s="1634" t="e">
        <f>DG57</f>
        <v>#REF!</v>
      </c>
      <c r="DP56" s="1634" t="e">
        <f t="shared" ref="DP56:DS56" si="138">DH57</f>
        <v>#REF!</v>
      </c>
      <c r="DQ56" s="1634" t="e">
        <f t="shared" si="138"/>
        <v>#REF!</v>
      </c>
      <c r="DR56" s="1634">
        <f t="shared" si="138"/>
        <v>0</v>
      </c>
      <c r="DS56" s="1634" t="e">
        <f t="shared" si="138"/>
        <v>#REF!</v>
      </c>
    </row>
    <row r="57" spans="1:123" s="594" customFormat="1" ht="30" customHeight="1" thickBot="1" x14ac:dyDescent="0.4">
      <c r="A57" s="1850"/>
      <c r="B57" s="1853"/>
      <c r="C57" s="573" t="s">
        <v>150</v>
      </c>
      <c r="D57" s="573"/>
      <c r="E57" s="574"/>
      <c r="F57" s="575"/>
      <c r="G57" s="576"/>
      <c r="H57" s="577"/>
      <c r="I57" s="576"/>
      <c r="J57" s="577"/>
      <c r="K57" s="577"/>
      <c r="L57" s="578"/>
      <c r="M57" s="577"/>
      <c r="N57" s="577"/>
      <c r="O57" s="579"/>
      <c r="P57" s="577"/>
      <c r="Q57" s="577"/>
      <c r="R57" s="580"/>
      <c r="S57" s="577"/>
      <c r="T57" s="581"/>
      <c r="U57" s="576"/>
      <c r="V57" s="582"/>
      <c r="W57" s="583"/>
      <c r="X57" s="584"/>
      <c r="Y57" s="585"/>
      <c r="Z57" s="586"/>
      <c r="AA57" s="587"/>
      <c r="AB57" s="586">
        <f>AB71-5</f>
        <v>41332</v>
      </c>
      <c r="AC57" s="583">
        <f>AC71-5</f>
        <v>41353</v>
      </c>
      <c r="AD57" s="583">
        <f>AD71-5</f>
        <v>41388</v>
      </c>
      <c r="AE57" s="583">
        <f>AE71-6</f>
        <v>41051</v>
      </c>
      <c r="AF57" s="583">
        <f>AF71-5</f>
        <v>41444</v>
      </c>
      <c r="AG57" s="583">
        <f>AG71-5</f>
        <v>41472</v>
      </c>
      <c r="AH57" s="583">
        <f>AH71-5</f>
        <v>41507</v>
      </c>
      <c r="AI57" s="583">
        <f>AI71-5</f>
        <v>41170</v>
      </c>
      <c r="AJ57" s="587" t="s">
        <v>114</v>
      </c>
      <c r="AK57" s="583">
        <f>AK71-6</f>
        <v>41205</v>
      </c>
      <c r="AL57" s="583">
        <f>AL71-5</f>
        <v>41233</v>
      </c>
      <c r="AM57" s="585">
        <v>41276</v>
      </c>
      <c r="AN57" s="583">
        <f t="shared" ref="AN57:AT57" si="139">AN71-5</f>
        <v>41317</v>
      </c>
      <c r="AO57" s="583">
        <f t="shared" si="139"/>
        <v>41352</v>
      </c>
      <c r="AP57" s="583">
        <f t="shared" si="139"/>
        <v>41380</v>
      </c>
      <c r="AQ57" s="583">
        <f t="shared" si="139"/>
        <v>41415</v>
      </c>
      <c r="AR57" s="583">
        <f t="shared" si="139"/>
        <v>41815</v>
      </c>
      <c r="AS57" s="583">
        <f t="shared" si="139"/>
        <v>41850</v>
      </c>
      <c r="AT57" s="583">
        <f t="shared" si="139"/>
        <v>41520</v>
      </c>
      <c r="AU57" s="587">
        <v>41913</v>
      </c>
      <c r="AV57" s="583" t="s">
        <v>114</v>
      </c>
      <c r="AW57" s="587">
        <v>41941</v>
      </c>
      <c r="AX57" s="583">
        <f>AX71-5</f>
        <v>41976</v>
      </c>
      <c r="AY57" s="583">
        <f>AY71-5</f>
        <v>42011</v>
      </c>
      <c r="AZ57" s="585">
        <v>42046</v>
      </c>
      <c r="BA57" s="583">
        <v>42081</v>
      </c>
      <c r="BB57" s="583">
        <f>BB71-5</f>
        <v>42116</v>
      </c>
      <c r="BC57" s="583">
        <v>42151</v>
      </c>
      <c r="BD57" s="585">
        <f>BD71-5</f>
        <v>42179</v>
      </c>
      <c r="BE57" s="583">
        <v>42221</v>
      </c>
      <c r="BF57" s="582">
        <v>42256</v>
      </c>
      <c r="BG57" s="583">
        <v>42291</v>
      </c>
      <c r="BH57" s="586" t="s">
        <v>114</v>
      </c>
      <c r="BI57" s="587">
        <v>42326</v>
      </c>
      <c r="BJ57" s="587">
        <v>42354</v>
      </c>
      <c r="BK57" s="587">
        <f t="shared" ref="BK57:BP57" si="140">BJ57+35</f>
        <v>42389</v>
      </c>
      <c r="BL57" s="587">
        <f t="shared" si="140"/>
        <v>42424</v>
      </c>
      <c r="BM57" s="587">
        <f t="shared" si="140"/>
        <v>42459</v>
      </c>
      <c r="BN57" s="587">
        <f t="shared" si="140"/>
        <v>42494</v>
      </c>
      <c r="BO57" s="587">
        <f t="shared" si="140"/>
        <v>42529</v>
      </c>
      <c r="BP57" s="587">
        <f t="shared" si="140"/>
        <v>42564</v>
      </c>
      <c r="BQ57" s="588">
        <f>BP57+28</f>
        <v>42592</v>
      </c>
      <c r="BR57" s="587">
        <f>BQ57+28</f>
        <v>42620</v>
      </c>
      <c r="BS57" s="589">
        <f>BR57+21</f>
        <v>42641</v>
      </c>
      <c r="BT57" s="587" t="s">
        <v>116</v>
      </c>
      <c r="BU57" s="590">
        <f>BS57+35</f>
        <v>42676</v>
      </c>
      <c r="BV57" s="591">
        <f>BU57+28</f>
        <v>42704</v>
      </c>
      <c r="BW57" s="592">
        <f>BV57+35</f>
        <v>42739</v>
      </c>
      <c r="BX57" s="592">
        <f>BW57+35</f>
        <v>42774</v>
      </c>
      <c r="BY57" s="592">
        <f>BX57+35</f>
        <v>42809</v>
      </c>
      <c r="BZ57" s="592">
        <f>BY57+35</f>
        <v>42844</v>
      </c>
      <c r="CA57" s="592">
        <f>BZ57+35</f>
        <v>42879</v>
      </c>
      <c r="CB57" s="592">
        <f>CA57+28</f>
        <v>42907</v>
      </c>
      <c r="CC57" s="591">
        <f>CB57+28</f>
        <v>42935</v>
      </c>
      <c r="CD57" s="592">
        <f>CC57+28</f>
        <v>42963</v>
      </c>
      <c r="CE57" s="592">
        <f>CD57+28</f>
        <v>42991</v>
      </c>
      <c r="CF57" s="588" t="s">
        <v>116</v>
      </c>
      <c r="CG57" s="592" t="e">
        <f>CG68-2</f>
        <v>#REF!</v>
      </c>
      <c r="CH57" s="592" t="e">
        <f>CH68-2</f>
        <v>#REF!</v>
      </c>
      <c r="CI57" s="592" t="e">
        <f>CI68-2</f>
        <v>#REF!</v>
      </c>
      <c r="CJ57" s="592" t="e">
        <f>CJ68-2</f>
        <v>#REF!</v>
      </c>
      <c r="CK57" s="592" t="e">
        <f t="shared" ref="CK57:CW57" si="141">CK68-2</f>
        <v>#REF!</v>
      </c>
      <c r="CL57" s="592" t="e">
        <f t="shared" si="141"/>
        <v>#REF!</v>
      </c>
      <c r="CM57" s="592" t="e">
        <f t="shared" si="141"/>
        <v>#REF!</v>
      </c>
      <c r="CN57" s="592" t="e">
        <f t="shared" si="141"/>
        <v>#REF!</v>
      </c>
      <c r="CO57" s="592" t="e">
        <f t="shared" si="141"/>
        <v>#REF!</v>
      </c>
      <c r="CP57" s="592" t="e">
        <f t="shared" si="141"/>
        <v>#REF!</v>
      </c>
      <c r="CQ57" s="592" t="e">
        <f t="shared" si="141"/>
        <v>#REF!</v>
      </c>
      <c r="CR57" s="592" t="s">
        <v>116</v>
      </c>
      <c r="CS57" s="592" t="e">
        <f t="shared" si="141"/>
        <v>#REF!</v>
      </c>
      <c r="CT57" s="592" t="e">
        <f t="shared" si="141"/>
        <v>#REF!</v>
      </c>
      <c r="CU57" s="592" t="e">
        <f t="shared" si="141"/>
        <v>#REF!</v>
      </c>
      <c r="CV57" s="1540" t="e">
        <f t="shared" si="141"/>
        <v>#REF!</v>
      </c>
      <c r="CW57" s="592" t="e">
        <f t="shared" si="141"/>
        <v>#REF!</v>
      </c>
      <c r="CX57" s="593" t="e">
        <f>CX68-2</f>
        <v>#REF!</v>
      </c>
      <c r="CY57" s="593" t="e">
        <f>CY68-2</f>
        <v>#REF!</v>
      </c>
      <c r="CZ57" s="592" t="e">
        <f>CZ68-2</f>
        <v>#REF!</v>
      </c>
      <c r="DA57" s="592" t="e">
        <f>DA68-2</f>
        <v>#REF!</v>
      </c>
      <c r="DB57" s="592" t="e">
        <f>DB68-2</f>
        <v>#REF!</v>
      </c>
      <c r="DD57" s="592" t="e">
        <f>DD68-2</f>
        <v>#REF!</v>
      </c>
      <c r="DF57" s="592" t="e">
        <f>DF68-2</f>
        <v>#REF!</v>
      </c>
      <c r="DG57" s="592" t="e">
        <f>DG68-2</f>
        <v>#REF!</v>
      </c>
      <c r="DH57" s="592" t="e">
        <f>DH68-2</f>
        <v>#REF!</v>
      </c>
      <c r="DI57" s="591" t="e">
        <f>DI68-2</f>
        <v>#REF!</v>
      </c>
      <c r="DJ57" s="1663"/>
      <c r="DK57" s="1120" t="e">
        <f>DK68-2</f>
        <v>#REF!</v>
      </c>
      <c r="DL57" s="592">
        <f>DL68-2</f>
        <v>44300</v>
      </c>
      <c r="DM57" s="592">
        <f>DM68-2</f>
        <v>44349</v>
      </c>
      <c r="DN57" s="591">
        <f>DN68-2</f>
        <v>44377</v>
      </c>
      <c r="DO57" s="591">
        <f>DO68-2</f>
        <v>44468</v>
      </c>
      <c r="DP57" s="591">
        <f t="shared" ref="DP57:DS57" si="142">DP68-2</f>
        <v>44496</v>
      </c>
      <c r="DQ57" s="1906">
        <f>DQ68-2</f>
        <v>44547</v>
      </c>
      <c r="DR57" s="591">
        <f t="shared" si="142"/>
        <v>44587</v>
      </c>
      <c r="DS57" s="591">
        <f t="shared" si="142"/>
        <v>44650</v>
      </c>
    </row>
    <row r="58" spans="1:123" ht="30" customHeight="1" x14ac:dyDescent="0.35">
      <c r="A58" s="1850"/>
      <c r="B58" s="1853"/>
      <c r="C58" s="595" t="s">
        <v>151</v>
      </c>
      <c r="D58" s="595"/>
      <c r="E58" s="596"/>
      <c r="F58" s="597"/>
      <c r="G58" s="598"/>
      <c r="H58" s="599"/>
      <c r="I58" s="598"/>
      <c r="J58" s="599"/>
      <c r="K58" s="599"/>
      <c r="L58" s="600"/>
      <c r="M58" s="599"/>
      <c r="N58" s="599"/>
      <c r="O58" s="601"/>
      <c r="P58" s="599"/>
      <c r="Q58" s="599"/>
      <c r="R58" s="602"/>
      <c r="S58" s="599"/>
      <c r="T58" s="603"/>
      <c r="U58" s="598"/>
      <c r="V58" s="604"/>
      <c r="W58" s="605"/>
      <c r="X58" s="606"/>
      <c r="Y58" s="607"/>
      <c r="Z58" s="608"/>
      <c r="AA58" s="609"/>
      <c r="AB58" s="610">
        <f t="shared" ref="AB58:AL58" si="143">AB57+2</f>
        <v>41334</v>
      </c>
      <c r="AC58" s="553">
        <f t="shared" si="143"/>
        <v>41355</v>
      </c>
      <c r="AD58" s="553">
        <f t="shared" si="143"/>
        <v>41390</v>
      </c>
      <c r="AE58" s="553">
        <f t="shared" si="143"/>
        <v>41053</v>
      </c>
      <c r="AF58" s="553">
        <f t="shared" si="143"/>
        <v>41446</v>
      </c>
      <c r="AG58" s="553">
        <f t="shared" si="143"/>
        <v>41474</v>
      </c>
      <c r="AH58" s="553">
        <f t="shared" si="143"/>
        <v>41509</v>
      </c>
      <c r="AI58" s="553">
        <f t="shared" si="143"/>
        <v>41172</v>
      </c>
      <c r="AJ58" s="611" t="s">
        <v>114</v>
      </c>
      <c r="AK58" s="553">
        <f t="shared" si="143"/>
        <v>41207</v>
      </c>
      <c r="AL58" s="553">
        <f t="shared" si="143"/>
        <v>41235</v>
      </c>
      <c r="AM58" s="553">
        <f>AM57+1</f>
        <v>41277</v>
      </c>
      <c r="AN58" s="553">
        <f>AN57+2</f>
        <v>41319</v>
      </c>
      <c r="AO58" s="553">
        <f>AO57+2</f>
        <v>41354</v>
      </c>
      <c r="AP58" s="553">
        <f>AP57+2</f>
        <v>41382</v>
      </c>
      <c r="AQ58" s="612">
        <v>41416</v>
      </c>
      <c r="AR58" s="553">
        <f>AR57+2</f>
        <v>41817</v>
      </c>
      <c r="AS58" s="553">
        <f>AS57+2</f>
        <v>41852</v>
      </c>
      <c r="AT58" s="553">
        <f>AT57+2</f>
        <v>41522</v>
      </c>
      <c r="AU58" s="611">
        <f>AU57+2</f>
        <v>41915</v>
      </c>
      <c r="AV58" s="553" t="s">
        <v>114</v>
      </c>
      <c r="AW58" s="611">
        <f t="shared" ref="AW58:BC58" si="144">AW57+2</f>
        <v>41943</v>
      </c>
      <c r="AX58" s="611">
        <f t="shared" si="144"/>
        <v>41978</v>
      </c>
      <c r="AY58" s="553">
        <f t="shared" si="144"/>
        <v>42013</v>
      </c>
      <c r="AZ58" s="553">
        <f t="shared" si="144"/>
        <v>42048</v>
      </c>
      <c r="BA58" s="553">
        <f t="shared" si="144"/>
        <v>42083</v>
      </c>
      <c r="BB58" s="553">
        <f t="shared" si="144"/>
        <v>42118</v>
      </c>
      <c r="BC58" s="553">
        <f t="shared" si="144"/>
        <v>42153</v>
      </c>
      <c r="BD58" s="553">
        <f>BD57+2</f>
        <v>42181</v>
      </c>
      <c r="BE58" s="553">
        <f>BE57+2</f>
        <v>42223</v>
      </c>
      <c r="BF58" s="556">
        <f>BF57+2</f>
        <v>42258</v>
      </c>
      <c r="BG58" s="553">
        <f>BG57+2</f>
        <v>42293</v>
      </c>
      <c r="BH58" s="613" t="s">
        <v>114</v>
      </c>
      <c r="BI58" s="611">
        <v>42328</v>
      </c>
      <c r="BJ58" s="553">
        <f t="shared" ref="BJ58:BQ58" si="145">BJ57+2</f>
        <v>42356</v>
      </c>
      <c r="BK58" s="553">
        <f t="shared" si="145"/>
        <v>42391</v>
      </c>
      <c r="BL58" s="553">
        <f t="shared" si="145"/>
        <v>42426</v>
      </c>
      <c r="BM58" s="553">
        <f t="shared" si="145"/>
        <v>42461</v>
      </c>
      <c r="BN58" s="553">
        <f t="shared" si="145"/>
        <v>42496</v>
      </c>
      <c r="BO58" s="553">
        <f t="shared" si="145"/>
        <v>42531</v>
      </c>
      <c r="BP58" s="553">
        <f t="shared" si="145"/>
        <v>42566</v>
      </c>
      <c r="BQ58" s="556">
        <f t="shared" si="145"/>
        <v>42594</v>
      </c>
      <c r="BR58" s="553">
        <f>BR57+2</f>
        <v>42622</v>
      </c>
      <c r="BS58" s="613">
        <f>BS57+2</f>
        <v>42643</v>
      </c>
      <c r="BT58" s="553" t="s">
        <v>116</v>
      </c>
      <c r="BU58" s="613">
        <f t="shared" ref="BU58:CA58" si="146">BU57+2</f>
        <v>42678</v>
      </c>
      <c r="BV58" s="556">
        <f t="shared" si="146"/>
        <v>42706</v>
      </c>
      <c r="BW58" s="553">
        <f t="shared" si="146"/>
        <v>42741</v>
      </c>
      <c r="BX58" s="553">
        <f t="shared" si="146"/>
        <v>42776</v>
      </c>
      <c r="BY58" s="553">
        <f t="shared" si="146"/>
        <v>42811</v>
      </c>
      <c r="BZ58" s="553">
        <f t="shared" si="146"/>
        <v>42846</v>
      </c>
      <c r="CA58" s="553">
        <f t="shared" si="146"/>
        <v>42881</v>
      </c>
      <c r="CB58" s="553">
        <f>CB57+2</f>
        <v>42909</v>
      </c>
      <c r="CC58" s="556">
        <f>CC57+2</f>
        <v>42937</v>
      </c>
      <c r="CD58" s="553">
        <f>CD57+2</f>
        <v>42965</v>
      </c>
      <c r="CE58" s="553">
        <f>CE57+2</f>
        <v>42993</v>
      </c>
      <c r="CF58" s="556" t="s">
        <v>116</v>
      </c>
      <c r="CG58" s="553" t="e">
        <f t="shared" ref="CG58:CP58" si="147">CG57+2</f>
        <v>#REF!</v>
      </c>
      <c r="CH58" s="553" t="e">
        <f t="shared" si="147"/>
        <v>#REF!</v>
      </c>
      <c r="CI58" s="553" t="e">
        <f t="shared" si="147"/>
        <v>#REF!</v>
      </c>
      <c r="CJ58" s="553" t="e">
        <f t="shared" si="147"/>
        <v>#REF!</v>
      </c>
      <c r="CK58" s="553" t="e">
        <f t="shared" si="147"/>
        <v>#REF!</v>
      </c>
      <c r="CL58" s="553" t="e">
        <f t="shared" si="147"/>
        <v>#REF!</v>
      </c>
      <c r="CM58" s="553" t="e">
        <f t="shared" si="147"/>
        <v>#REF!</v>
      </c>
      <c r="CN58" s="553" t="e">
        <f t="shared" si="147"/>
        <v>#REF!</v>
      </c>
      <c r="CO58" s="553" t="e">
        <f t="shared" si="147"/>
        <v>#REF!</v>
      </c>
      <c r="CP58" s="553" t="e">
        <f t="shared" si="147"/>
        <v>#REF!</v>
      </c>
      <c r="CQ58" s="611" t="e">
        <f>CQ57+1</f>
        <v>#REF!</v>
      </c>
      <c r="CR58" s="611" t="s">
        <v>116</v>
      </c>
      <c r="CS58" s="553" t="e">
        <f t="shared" ref="CS58:DA58" si="148">CS57+1</f>
        <v>#REF!</v>
      </c>
      <c r="CT58" s="553" t="e">
        <f t="shared" si="148"/>
        <v>#REF!</v>
      </c>
      <c r="CU58" s="553" t="e">
        <f t="shared" si="148"/>
        <v>#REF!</v>
      </c>
      <c r="CV58" s="1601" t="e">
        <f t="shared" si="148"/>
        <v>#REF!</v>
      </c>
      <c r="CW58" s="553" t="e">
        <f t="shared" si="148"/>
        <v>#REF!</v>
      </c>
      <c r="CX58" s="553" t="e">
        <f t="shared" si="148"/>
        <v>#REF!</v>
      </c>
      <c r="CY58" s="553" t="e">
        <f t="shared" si="148"/>
        <v>#REF!</v>
      </c>
      <c r="CZ58" s="553" t="e">
        <f t="shared" si="148"/>
        <v>#REF!</v>
      </c>
      <c r="DA58" s="553" t="e">
        <f t="shared" si="148"/>
        <v>#REF!</v>
      </c>
      <c r="DB58" s="553" t="e">
        <f>DB57+1</f>
        <v>#REF!</v>
      </c>
      <c r="DD58" s="553" t="e">
        <f>DD57+1</f>
        <v>#REF!</v>
      </c>
      <c r="DF58" s="553" t="e">
        <f>DF57+1</f>
        <v>#REF!</v>
      </c>
      <c r="DG58" s="553" t="e">
        <f>DG57+1</f>
        <v>#REF!</v>
      </c>
      <c r="DH58" s="553" t="e">
        <f>DH57+1</f>
        <v>#REF!</v>
      </c>
      <c r="DI58" s="556" t="e">
        <f>DI57+1</f>
        <v>#REF!</v>
      </c>
      <c r="DJ58" s="1662"/>
      <c r="DK58" s="1652" t="e">
        <f>DK57+1</f>
        <v>#REF!</v>
      </c>
      <c r="DL58" s="553">
        <f>DL57+1</f>
        <v>44301</v>
      </c>
      <c r="DM58" s="553">
        <f>DM57+1</f>
        <v>44350</v>
      </c>
      <c r="DN58" s="556">
        <f>DN57+1</f>
        <v>44378</v>
      </c>
      <c r="DO58" s="556">
        <f>DO57+1</f>
        <v>44469</v>
      </c>
      <c r="DP58" s="556">
        <f t="shared" ref="DP58:DS58" si="149">DP57+1</f>
        <v>44497</v>
      </c>
      <c r="DQ58" s="1907">
        <f>DQ57+2</f>
        <v>44549</v>
      </c>
      <c r="DR58" s="556">
        <f t="shared" si="149"/>
        <v>44588</v>
      </c>
      <c r="DS58" s="556">
        <f t="shared" si="149"/>
        <v>44651</v>
      </c>
    </row>
    <row r="59" spans="1:123" ht="30" hidden="1" customHeight="1" thickBot="1" x14ac:dyDescent="0.4">
      <c r="A59" s="1850"/>
      <c r="B59" s="1853"/>
      <c r="C59" s="614" t="s">
        <v>152</v>
      </c>
      <c r="D59" s="614"/>
      <c r="E59" s="615"/>
      <c r="F59" s="616"/>
      <c r="G59" s="617"/>
      <c r="H59" s="618"/>
      <c r="I59" s="617"/>
      <c r="J59" s="618"/>
      <c r="K59" s="618"/>
      <c r="L59" s="619"/>
      <c r="M59" s="618"/>
      <c r="N59" s="618"/>
      <c r="O59" s="620"/>
      <c r="P59" s="618"/>
      <c r="Q59" s="618"/>
      <c r="R59" s="621"/>
      <c r="S59" s="618"/>
      <c r="T59" s="616"/>
      <c r="U59" s="617"/>
      <c r="V59" s="622"/>
      <c r="W59" s="623"/>
      <c r="X59" s="624"/>
      <c r="Y59" s="625"/>
      <c r="Z59" s="626"/>
      <c r="AA59" s="627"/>
      <c r="AB59" s="626">
        <f t="shared" ref="AB59:AI59" si="150">AB57+5</f>
        <v>41337</v>
      </c>
      <c r="AC59" s="628">
        <f t="shared" si="150"/>
        <v>41358</v>
      </c>
      <c r="AD59" s="628">
        <f t="shared" si="150"/>
        <v>41393</v>
      </c>
      <c r="AE59" s="628">
        <f t="shared" si="150"/>
        <v>41056</v>
      </c>
      <c r="AF59" s="628">
        <f t="shared" si="150"/>
        <v>41449</v>
      </c>
      <c r="AG59" s="628">
        <f t="shared" si="150"/>
        <v>41477</v>
      </c>
      <c r="AH59" s="628">
        <f t="shared" si="150"/>
        <v>41512</v>
      </c>
      <c r="AI59" s="628">
        <f t="shared" si="150"/>
        <v>41175</v>
      </c>
      <c r="AJ59" s="629" t="s">
        <v>114</v>
      </c>
      <c r="AK59" s="628">
        <f>AK57+5</f>
        <v>41210</v>
      </c>
      <c r="AL59" s="628">
        <f>AL57+5</f>
        <v>41238</v>
      </c>
      <c r="AM59" s="628">
        <f t="shared" ref="AM59:AR59" si="151">AM57+5</f>
        <v>41281</v>
      </c>
      <c r="AN59" s="628">
        <f t="shared" si="151"/>
        <v>41322</v>
      </c>
      <c r="AO59" s="628">
        <f t="shared" si="151"/>
        <v>41357</v>
      </c>
      <c r="AP59" s="628">
        <f t="shared" si="151"/>
        <v>41385</v>
      </c>
      <c r="AQ59" s="628">
        <f t="shared" si="151"/>
        <v>41420</v>
      </c>
      <c r="AR59" s="628">
        <f t="shared" si="151"/>
        <v>41820</v>
      </c>
      <c r="AS59" s="628">
        <f>AS57+5</f>
        <v>41855</v>
      </c>
      <c r="AT59" s="628">
        <f t="shared" ref="AT59:BF59" si="152">AT57+5</f>
        <v>41525</v>
      </c>
      <c r="AU59" s="629">
        <f t="shared" si="152"/>
        <v>41918</v>
      </c>
      <c r="AV59" s="628" t="s">
        <v>114</v>
      </c>
      <c r="AW59" s="629">
        <f>AW57+5</f>
        <v>41946</v>
      </c>
      <c r="AX59" s="629">
        <f>AX57+5</f>
        <v>41981</v>
      </c>
      <c r="AY59" s="628">
        <f t="shared" si="152"/>
        <v>42016</v>
      </c>
      <c r="AZ59" s="628">
        <f t="shared" si="152"/>
        <v>42051</v>
      </c>
      <c r="BA59" s="628">
        <f t="shared" si="152"/>
        <v>42086</v>
      </c>
      <c r="BB59" s="628">
        <f t="shared" si="152"/>
        <v>42121</v>
      </c>
      <c r="BC59" s="628">
        <f t="shared" si="152"/>
        <v>42156</v>
      </c>
      <c r="BD59" s="628">
        <f t="shared" si="152"/>
        <v>42184</v>
      </c>
      <c r="BE59" s="628">
        <f t="shared" si="152"/>
        <v>42226</v>
      </c>
      <c r="BF59" s="630">
        <f t="shared" si="152"/>
        <v>42261</v>
      </c>
      <c r="BG59" s="628">
        <f>BG57+5</f>
        <v>42296</v>
      </c>
      <c r="BH59" s="631" t="s">
        <v>114</v>
      </c>
      <c r="BI59" s="629">
        <v>42331</v>
      </c>
      <c r="BJ59" s="629"/>
      <c r="BK59" s="629"/>
      <c r="BL59" s="629"/>
      <c r="BM59" s="629"/>
      <c r="BN59" s="629"/>
      <c r="BO59" s="629"/>
      <c r="BP59" s="629"/>
      <c r="BQ59" s="632"/>
      <c r="BR59" s="629"/>
      <c r="BS59" s="633"/>
      <c r="BT59" s="629" t="s">
        <v>116</v>
      </c>
      <c r="BU59" s="633"/>
      <c r="BV59" s="632"/>
      <c r="BW59" s="629"/>
      <c r="BX59" s="629"/>
      <c r="BY59" s="629"/>
      <c r="BZ59" s="629"/>
      <c r="CA59" s="629"/>
      <c r="CB59" s="629"/>
      <c r="CC59" s="632"/>
      <c r="CD59" s="629"/>
      <c r="CE59" s="629"/>
      <c r="CF59" s="632" t="s">
        <v>116</v>
      </c>
      <c r="CG59" s="629"/>
      <c r="CH59" s="629"/>
      <c r="CI59" s="629"/>
      <c r="CJ59" s="629"/>
      <c r="CK59" s="629"/>
      <c r="CL59" s="629"/>
      <c r="CM59" s="629"/>
      <c r="CN59" s="629"/>
      <c r="CO59" s="629"/>
      <c r="CP59" s="629"/>
      <c r="CQ59" s="629"/>
      <c r="CR59" s="629" t="s">
        <v>116</v>
      </c>
      <c r="CS59" s="629"/>
      <c r="CT59" s="629"/>
      <c r="CU59" s="629"/>
      <c r="CV59" s="1540"/>
      <c r="CW59" s="629"/>
      <c r="CX59" s="629"/>
      <c r="CY59" s="629"/>
      <c r="CZ59" s="183"/>
      <c r="DA59" s="629"/>
      <c r="DB59" s="183"/>
      <c r="DD59" s="183"/>
      <c r="DF59" s="183"/>
      <c r="DG59" s="183"/>
      <c r="DH59" s="183"/>
      <c r="DI59" s="632"/>
      <c r="DJ59" s="1662"/>
      <c r="DK59" s="1039"/>
      <c r="DL59" s="183"/>
      <c r="DM59" s="183"/>
      <c r="DN59" s="420"/>
      <c r="DO59" s="420"/>
      <c r="DP59" s="420"/>
      <c r="DQ59" s="420"/>
      <c r="DR59" s="420"/>
      <c r="DS59" s="420"/>
    </row>
    <row r="60" spans="1:123" ht="30" hidden="1" customHeight="1" x14ac:dyDescent="0.35">
      <c r="A60" s="1850"/>
      <c r="B60" s="1853"/>
      <c r="C60" s="634" t="s">
        <v>153</v>
      </c>
      <c r="D60" s="634"/>
      <c r="E60" s="635"/>
      <c r="F60" s="636"/>
      <c r="G60" s="636"/>
      <c r="H60" s="637"/>
      <c r="I60" s="636"/>
      <c r="J60" s="637"/>
      <c r="K60" s="638"/>
      <c r="L60" s="639"/>
      <c r="M60" s="638"/>
      <c r="N60" s="638"/>
      <c r="O60" s="640"/>
      <c r="P60" s="638"/>
      <c r="Q60" s="636"/>
      <c r="R60" s="637"/>
      <c r="S60" s="638"/>
      <c r="T60" s="641"/>
      <c r="U60" s="636"/>
      <c r="V60" s="642"/>
      <c r="W60" s="643"/>
      <c r="X60" s="462"/>
      <c r="Y60" s="644"/>
      <c r="Z60" s="645"/>
      <c r="AA60" s="646"/>
      <c r="AB60" s="645"/>
      <c r="AC60" s="647"/>
      <c r="AD60" s="647"/>
      <c r="AE60" s="647"/>
      <c r="AF60" s="647"/>
      <c r="AG60" s="647"/>
      <c r="AH60" s="647"/>
      <c r="AI60" s="647"/>
      <c r="AJ60" s="648"/>
      <c r="AK60" s="647"/>
      <c r="AL60" s="647"/>
      <c r="AM60" s="647"/>
      <c r="AN60" s="647"/>
      <c r="AO60" s="647"/>
      <c r="AP60" s="647"/>
      <c r="AQ60" s="647"/>
      <c r="AR60" s="647"/>
      <c r="AS60" s="647"/>
      <c r="AT60" s="647"/>
      <c r="AU60" s="648"/>
      <c r="AV60" s="647"/>
      <c r="AW60" s="648"/>
      <c r="AX60" s="648"/>
      <c r="AY60" s="647"/>
      <c r="AZ60" s="647"/>
      <c r="BA60" s="647"/>
      <c r="BB60" s="647"/>
      <c r="BC60" s="647"/>
      <c r="BD60" s="647"/>
      <c r="BE60" s="647"/>
      <c r="BF60" s="649"/>
      <c r="BG60" s="647"/>
      <c r="BH60" s="650"/>
      <c r="BI60" s="648"/>
      <c r="BJ60" s="648"/>
      <c r="BK60" s="648"/>
      <c r="BL60" s="648" t="s">
        <v>28</v>
      </c>
      <c r="BM60" s="648">
        <f>BM58</f>
        <v>42461</v>
      </c>
      <c r="BN60" s="648">
        <f>BN58</f>
        <v>42496</v>
      </c>
      <c r="BO60" s="648">
        <f>BO58</f>
        <v>42531</v>
      </c>
      <c r="BP60" s="648">
        <f>BP58</f>
        <v>42566</v>
      </c>
      <c r="BQ60" s="648">
        <f>BQ58</f>
        <v>42594</v>
      </c>
      <c r="BR60" s="648" t="s">
        <v>28</v>
      </c>
      <c r="BS60" s="651" t="s">
        <v>28</v>
      </c>
      <c r="BT60" s="648" t="s">
        <v>28</v>
      </c>
      <c r="BU60" s="652" t="s">
        <v>28</v>
      </c>
      <c r="BV60" s="651" t="s">
        <v>28</v>
      </c>
      <c r="BW60" s="648" t="s">
        <v>28</v>
      </c>
      <c r="BX60" s="648" t="s">
        <v>28</v>
      </c>
      <c r="BY60" s="648" t="s">
        <v>28</v>
      </c>
      <c r="BZ60" s="648" t="s">
        <v>28</v>
      </c>
      <c r="CA60" s="648" t="s">
        <v>28</v>
      </c>
      <c r="CB60" s="648" t="s">
        <v>28</v>
      </c>
      <c r="CC60" s="651" t="s">
        <v>28</v>
      </c>
      <c r="CD60" s="648" t="s">
        <v>28</v>
      </c>
      <c r="CE60" s="648" t="s">
        <v>28</v>
      </c>
      <c r="CF60" s="651" t="s">
        <v>28</v>
      </c>
      <c r="CG60" s="653">
        <f>CG84-21</f>
        <v>43035</v>
      </c>
      <c r="CH60" s="648" t="s">
        <v>28</v>
      </c>
      <c r="CI60" s="653">
        <f>CI84-21</f>
        <v>43105</v>
      </c>
      <c r="CJ60" s="648" t="s">
        <v>28</v>
      </c>
      <c r="CK60" s="648" t="s">
        <v>28</v>
      </c>
      <c r="CL60" s="648" t="s">
        <v>28</v>
      </c>
      <c r="CM60" s="648" t="s">
        <v>28</v>
      </c>
      <c r="CN60" s="648" t="s">
        <v>28</v>
      </c>
      <c r="CO60" s="648" t="s">
        <v>28</v>
      </c>
      <c r="CP60" s="648" t="s">
        <v>28</v>
      </c>
      <c r="CQ60" s="653">
        <f>CQ84-21</f>
        <v>43371</v>
      </c>
      <c r="CR60" s="653" t="s">
        <v>116</v>
      </c>
      <c r="CS60" s="653">
        <f>CS84-21</f>
        <v>43406</v>
      </c>
      <c r="CT60" s="653">
        <f>CT84-21</f>
        <v>43434</v>
      </c>
      <c r="CU60" s="653">
        <f>CU84-21</f>
        <v>43476</v>
      </c>
      <c r="CV60" s="1540" t="s">
        <v>28</v>
      </c>
      <c r="CW60" s="648" t="s">
        <v>28</v>
      </c>
      <c r="CX60" s="648" t="s">
        <v>28</v>
      </c>
      <c r="CY60" s="648" t="s">
        <v>28</v>
      </c>
      <c r="CZ60" s="648" t="s">
        <v>28</v>
      </c>
      <c r="DA60" s="648" t="s">
        <v>28</v>
      </c>
      <c r="DB60" s="648" t="s">
        <v>28</v>
      </c>
      <c r="DD60" s="648" t="s">
        <v>28</v>
      </c>
      <c r="DF60" s="648" t="s">
        <v>28</v>
      </c>
      <c r="DG60" s="648" t="s">
        <v>28</v>
      </c>
      <c r="DH60" s="648" t="s">
        <v>28</v>
      </c>
      <c r="DI60" s="651" t="s">
        <v>28</v>
      </c>
      <c r="DJ60" s="1662"/>
      <c r="DK60" s="1145" t="s">
        <v>28</v>
      </c>
      <c r="DL60" s="648" t="s">
        <v>28</v>
      </c>
      <c r="DM60" s="648" t="s">
        <v>28</v>
      </c>
      <c r="DN60" s="651" t="s">
        <v>28</v>
      </c>
      <c r="DO60" s="651" t="s">
        <v>28</v>
      </c>
      <c r="DP60" s="651" t="s">
        <v>28</v>
      </c>
      <c r="DQ60" s="651" t="s">
        <v>28</v>
      </c>
      <c r="DR60" s="651" t="s">
        <v>28</v>
      </c>
      <c r="DS60" s="651" t="s">
        <v>28</v>
      </c>
    </row>
    <row r="61" spans="1:123" ht="30" customHeight="1" thickBot="1" x14ac:dyDescent="0.4">
      <c r="A61" s="1850"/>
      <c r="B61" s="1853"/>
      <c r="C61" s="332" t="s">
        <v>128</v>
      </c>
      <c r="D61" s="332"/>
      <c r="E61" s="654"/>
      <c r="F61" s="655"/>
      <c r="G61" s="655"/>
      <c r="H61" s="656"/>
      <c r="I61" s="655"/>
      <c r="J61" s="656"/>
      <c r="K61" s="657"/>
      <c r="L61" s="658"/>
      <c r="M61" s="657"/>
      <c r="N61" s="657"/>
      <c r="O61" s="659"/>
      <c r="P61" s="657"/>
      <c r="Q61" s="655"/>
      <c r="R61" s="656"/>
      <c r="S61" s="660"/>
      <c r="T61" s="660"/>
      <c r="U61" s="655"/>
      <c r="V61" s="661"/>
      <c r="W61" s="662"/>
      <c r="X61" s="182"/>
      <c r="Y61" s="662"/>
      <c r="Z61" s="663"/>
      <c r="AA61" s="664"/>
      <c r="AB61" s="663">
        <f t="shared" ref="AB61:AI61" si="153">AB57+7</f>
        <v>41339</v>
      </c>
      <c r="AC61" s="665">
        <f t="shared" si="153"/>
        <v>41360</v>
      </c>
      <c r="AD61" s="665">
        <f t="shared" si="153"/>
        <v>41395</v>
      </c>
      <c r="AE61" s="665">
        <f t="shared" si="153"/>
        <v>41058</v>
      </c>
      <c r="AF61" s="665">
        <f t="shared" si="153"/>
        <v>41451</v>
      </c>
      <c r="AG61" s="665">
        <f t="shared" si="153"/>
        <v>41479</v>
      </c>
      <c r="AH61" s="665">
        <f t="shared" si="153"/>
        <v>41514</v>
      </c>
      <c r="AI61" s="665">
        <f t="shared" si="153"/>
        <v>41177</v>
      </c>
      <c r="AJ61" s="183" t="s">
        <v>114</v>
      </c>
      <c r="AK61" s="665">
        <f t="shared" ref="AK61:AR61" si="154">AK57+7</f>
        <v>41212</v>
      </c>
      <c r="AL61" s="665">
        <f t="shared" si="154"/>
        <v>41240</v>
      </c>
      <c r="AM61" s="665">
        <v>41646</v>
      </c>
      <c r="AN61" s="665">
        <f t="shared" si="154"/>
        <v>41324</v>
      </c>
      <c r="AO61" s="665">
        <f t="shared" si="154"/>
        <v>41359</v>
      </c>
      <c r="AP61" s="665">
        <f t="shared" si="154"/>
        <v>41387</v>
      </c>
      <c r="AQ61" s="665">
        <f t="shared" si="154"/>
        <v>41422</v>
      </c>
      <c r="AR61" s="665">
        <f t="shared" si="154"/>
        <v>41822</v>
      </c>
      <c r="AS61" s="665">
        <f>AS57+7</f>
        <v>41857</v>
      </c>
      <c r="AT61" s="665">
        <f t="shared" ref="AT61:BF61" si="155">AT57+7</f>
        <v>41527</v>
      </c>
      <c r="AU61" s="183">
        <f t="shared" si="155"/>
        <v>41920</v>
      </c>
      <c r="AV61" s="665" t="s">
        <v>114</v>
      </c>
      <c r="AW61" s="183">
        <f>AW57+7</f>
        <v>41948</v>
      </c>
      <c r="AX61" s="183">
        <f>AX57+7</f>
        <v>41983</v>
      </c>
      <c r="AY61" s="665">
        <f t="shared" si="155"/>
        <v>42018</v>
      </c>
      <c r="AZ61" s="665">
        <f t="shared" si="155"/>
        <v>42053</v>
      </c>
      <c r="BA61" s="665">
        <f t="shared" si="155"/>
        <v>42088</v>
      </c>
      <c r="BB61" s="665">
        <f t="shared" si="155"/>
        <v>42123</v>
      </c>
      <c r="BC61" s="665">
        <f t="shared" si="155"/>
        <v>42158</v>
      </c>
      <c r="BD61" s="665">
        <f t="shared" si="155"/>
        <v>42186</v>
      </c>
      <c r="BE61" s="665">
        <f t="shared" si="155"/>
        <v>42228</v>
      </c>
      <c r="BF61" s="666">
        <f t="shared" si="155"/>
        <v>42263</v>
      </c>
      <c r="BG61" s="665">
        <f>BG57+7</f>
        <v>42298</v>
      </c>
      <c r="BH61" s="667" t="s">
        <v>114</v>
      </c>
      <c r="BI61" s="183">
        <v>42333</v>
      </c>
      <c r="BJ61" s="665">
        <f t="shared" ref="BJ61:BQ61" si="156">BJ57+7</f>
        <v>42361</v>
      </c>
      <c r="BK61" s="665">
        <f t="shared" si="156"/>
        <v>42396</v>
      </c>
      <c r="BL61" s="665">
        <f t="shared" si="156"/>
        <v>42431</v>
      </c>
      <c r="BM61" s="665">
        <f t="shared" si="156"/>
        <v>42466</v>
      </c>
      <c r="BN61" s="665">
        <f t="shared" si="156"/>
        <v>42501</v>
      </c>
      <c r="BO61" s="665">
        <f t="shared" si="156"/>
        <v>42536</v>
      </c>
      <c r="BP61" s="665">
        <f t="shared" si="156"/>
        <v>42571</v>
      </c>
      <c r="BQ61" s="666">
        <f t="shared" si="156"/>
        <v>42599</v>
      </c>
      <c r="BR61" s="665">
        <f>BR57+7</f>
        <v>42627</v>
      </c>
      <c r="BS61" s="667">
        <f>BS57+7</f>
        <v>42648</v>
      </c>
      <c r="BT61" s="665" t="s">
        <v>116</v>
      </c>
      <c r="BU61" s="667">
        <f t="shared" ref="BU61:CA61" si="157">BU57+7</f>
        <v>42683</v>
      </c>
      <c r="BV61" s="666">
        <f t="shared" si="157"/>
        <v>42711</v>
      </c>
      <c r="BW61" s="665">
        <f t="shared" si="157"/>
        <v>42746</v>
      </c>
      <c r="BX61" s="665">
        <f t="shared" si="157"/>
        <v>42781</v>
      </c>
      <c r="BY61" s="665">
        <f t="shared" si="157"/>
        <v>42816</v>
      </c>
      <c r="BZ61" s="665">
        <f t="shared" si="157"/>
        <v>42851</v>
      </c>
      <c r="CA61" s="665">
        <f t="shared" si="157"/>
        <v>42886</v>
      </c>
      <c r="CB61" s="665">
        <f>CB57+7</f>
        <v>42914</v>
      </c>
      <c r="CC61" s="666">
        <f>CC57+7</f>
        <v>42942</v>
      </c>
      <c r="CD61" s="665">
        <f>CD57+7</f>
        <v>42970</v>
      </c>
      <c r="CE61" s="665">
        <f>CE57+7</f>
        <v>42998</v>
      </c>
      <c r="CF61" s="666" t="s">
        <v>116</v>
      </c>
      <c r="CG61" s="665" t="e">
        <f>CG57+7</f>
        <v>#REF!</v>
      </c>
      <c r="CH61" s="665" t="e">
        <f>CH57+7</f>
        <v>#REF!</v>
      </c>
      <c r="CI61" s="665" t="e">
        <f>CI57+7</f>
        <v>#REF!</v>
      </c>
      <c r="CJ61" s="665" t="e">
        <f>CJ57+7</f>
        <v>#REF!</v>
      </c>
      <c r="CK61" s="665" t="e">
        <f t="shared" ref="CK61:CW61" si="158">CK57+7</f>
        <v>#REF!</v>
      </c>
      <c r="CL61" s="665" t="e">
        <f t="shared" si="158"/>
        <v>#REF!</v>
      </c>
      <c r="CM61" s="665" t="e">
        <f t="shared" si="158"/>
        <v>#REF!</v>
      </c>
      <c r="CN61" s="665" t="e">
        <f t="shared" si="158"/>
        <v>#REF!</v>
      </c>
      <c r="CO61" s="665" t="e">
        <f t="shared" si="158"/>
        <v>#REF!</v>
      </c>
      <c r="CP61" s="665" t="e">
        <f t="shared" si="158"/>
        <v>#REF!</v>
      </c>
      <c r="CQ61" s="183" t="e">
        <f t="shared" si="158"/>
        <v>#REF!</v>
      </c>
      <c r="CR61" s="183" t="s">
        <v>116</v>
      </c>
      <c r="CS61" s="665" t="e">
        <f t="shared" si="158"/>
        <v>#REF!</v>
      </c>
      <c r="CT61" s="665" t="e">
        <f t="shared" si="158"/>
        <v>#REF!</v>
      </c>
      <c r="CU61" s="665" t="e">
        <f t="shared" si="158"/>
        <v>#REF!</v>
      </c>
      <c r="CV61" s="1601" t="e">
        <f t="shared" si="158"/>
        <v>#REF!</v>
      </c>
      <c r="CW61" s="665" t="e">
        <f t="shared" si="158"/>
        <v>#REF!</v>
      </c>
      <c r="CX61" s="665" t="e">
        <f>CX57+7</f>
        <v>#REF!</v>
      </c>
      <c r="CY61" s="665" t="e">
        <f>CY57+7</f>
        <v>#REF!</v>
      </c>
      <c r="CZ61" s="665" t="e">
        <f>CZ57+7</f>
        <v>#REF!</v>
      </c>
      <c r="DA61" s="665" t="e">
        <f>DA57+7</f>
        <v>#REF!</v>
      </c>
      <c r="DB61" s="665" t="e">
        <f>DB57+7</f>
        <v>#REF!</v>
      </c>
      <c r="DD61" s="665" t="e">
        <f>DD57+7</f>
        <v>#REF!</v>
      </c>
      <c r="DF61" s="665" t="e">
        <f>DF57+7</f>
        <v>#REF!</v>
      </c>
      <c r="DG61" s="665" t="e">
        <f>DG57+7</f>
        <v>#REF!</v>
      </c>
      <c r="DH61" s="665" t="e">
        <f>DH57+7</f>
        <v>#REF!</v>
      </c>
      <c r="DI61" s="666" t="e">
        <f>DI57+7</f>
        <v>#REF!</v>
      </c>
      <c r="DJ61" s="1662"/>
      <c r="DK61" s="740" t="e">
        <f>DK57+7</f>
        <v>#REF!</v>
      </c>
      <c r="DL61" s="665">
        <f>DL57+7</f>
        <v>44307</v>
      </c>
      <c r="DM61" s="665">
        <f>DM57+7</f>
        <v>44356</v>
      </c>
      <c r="DN61" s="666">
        <f>DN57+7</f>
        <v>44384</v>
      </c>
      <c r="DO61" s="666">
        <f>DO57+7</f>
        <v>44475</v>
      </c>
      <c r="DP61" s="666">
        <f t="shared" ref="DP61:DS61" si="159">DP57+7</f>
        <v>44503</v>
      </c>
      <c r="DQ61" s="666">
        <f>DQ57+13</f>
        <v>44560</v>
      </c>
      <c r="DR61" s="666">
        <f t="shared" si="159"/>
        <v>44594</v>
      </c>
      <c r="DS61" s="666">
        <f t="shared" si="159"/>
        <v>44657</v>
      </c>
    </row>
    <row r="62" spans="1:123" ht="30" customHeight="1" thickBot="1" x14ac:dyDescent="0.4">
      <c r="A62" s="1850"/>
      <c r="B62" s="1853"/>
      <c r="C62" s="345" t="s">
        <v>154</v>
      </c>
      <c r="D62" s="345"/>
      <c r="E62" s="360"/>
      <c r="F62" s="361"/>
      <c r="G62" s="361"/>
      <c r="H62" s="361"/>
      <c r="I62" s="361"/>
      <c r="J62" s="361"/>
      <c r="K62" s="362"/>
      <c r="L62" s="175"/>
      <c r="M62" s="362"/>
      <c r="N62" s="362"/>
      <c r="O62" s="363"/>
      <c r="P62" s="364"/>
      <c r="Q62" s="363"/>
      <c r="R62" s="361"/>
      <c r="S62" s="357"/>
      <c r="T62" s="365"/>
      <c r="U62" s="361"/>
      <c r="V62" s="354"/>
      <c r="W62" s="355"/>
      <c r="X62" s="182"/>
      <c r="Y62" s="355"/>
      <c r="Z62" s="356"/>
      <c r="AA62" s="180"/>
      <c r="AB62" s="356">
        <f t="shared" ref="AB62:AI62" si="160">AB59+4</f>
        <v>41341</v>
      </c>
      <c r="AC62" s="357">
        <f t="shared" si="160"/>
        <v>41362</v>
      </c>
      <c r="AD62" s="357">
        <f t="shared" si="160"/>
        <v>41397</v>
      </c>
      <c r="AE62" s="357">
        <f t="shared" si="160"/>
        <v>41060</v>
      </c>
      <c r="AF62" s="357">
        <f t="shared" si="160"/>
        <v>41453</v>
      </c>
      <c r="AG62" s="357">
        <f t="shared" si="160"/>
        <v>41481</v>
      </c>
      <c r="AH62" s="357">
        <f t="shared" si="160"/>
        <v>41516</v>
      </c>
      <c r="AI62" s="357">
        <f t="shared" si="160"/>
        <v>41179</v>
      </c>
      <c r="AJ62" s="176" t="s">
        <v>114</v>
      </c>
      <c r="AK62" s="357">
        <f>AK59+4</f>
        <v>41214</v>
      </c>
      <c r="AL62" s="357">
        <f>AL59+4</f>
        <v>41242</v>
      </c>
      <c r="AM62" s="357">
        <v>41649</v>
      </c>
      <c r="AN62" s="357">
        <f>AN59+4</f>
        <v>41326</v>
      </c>
      <c r="AO62" s="357">
        <f t="shared" ref="AO62:AU62" si="161">AO61+2</f>
        <v>41361</v>
      </c>
      <c r="AP62" s="357">
        <f t="shared" si="161"/>
        <v>41389</v>
      </c>
      <c r="AQ62" s="357">
        <f t="shared" si="161"/>
        <v>41424</v>
      </c>
      <c r="AR62" s="357">
        <f t="shared" si="161"/>
        <v>41824</v>
      </c>
      <c r="AS62" s="357">
        <f t="shared" si="161"/>
        <v>41859</v>
      </c>
      <c r="AT62" s="357">
        <f t="shared" si="161"/>
        <v>41529</v>
      </c>
      <c r="AU62" s="176">
        <f t="shared" si="161"/>
        <v>41922</v>
      </c>
      <c r="AV62" s="357" t="s">
        <v>114</v>
      </c>
      <c r="AW62" s="176">
        <f t="shared" ref="AW62:BC62" si="162">AW61+2</f>
        <v>41950</v>
      </c>
      <c r="AX62" s="176">
        <f t="shared" si="162"/>
        <v>41985</v>
      </c>
      <c r="AY62" s="357">
        <f t="shared" si="162"/>
        <v>42020</v>
      </c>
      <c r="AZ62" s="357">
        <f t="shared" si="162"/>
        <v>42055</v>
      </c>
      <c r="BA62" s="357">
        <f t="shared" si="162"/>
        <v>42090</v>
      </c>
      <c r="BB62" s="357">
        <f t="shared" si="162"/>
        <v>42125</v>
      </c>
      <c r="BC62" s="357">
        <f t="shared" si="162"/>
        <v>42160</v>
      </c>
      <c r="BD62" s="357">
        <f>BD61+2</f>
        <v>42188</v>
      </c>
      <c r="BE62" s="357">
        <f>BE61+2</f>
        <v>42230</v>
      </c>
      <c r="BF62" s="358">
        <f>BF61+2</f>
        <v>42265</v>
      </c>
      <c r="BG62" s="357">
        <f>BG61+2</f>
        <v>42300</v>
      </c>
      <c r="BH62" s="359" t="s">
        <v>114</v>
      </c>
      <c r="BI62" s="176">
        <v>42335</v>
      </c>
      <c r="BJ62" s="357">
        <f t="shared" ref="BJ62:BQ62" si="163">BJ61+2</f>
        <v>42363</v>
      </c>
      <c r="BK62" s="357">
        <f t="shared" si="163"/>
        <v>42398</v>
      </c>
      <c r="BL62" s="357">
        <f t="shared" si="163"/>
        <v>42433</v>
      </c>
      <c r="BM62" s="357">
        <f t="shared" si="163"/>
        <v>42468</v>
      </c>
      <c r="BN62" s="357">
        <f t="shared" si="163"/>
        <v>42503</v>
      </c>
      <c r="BO62" s="357">
        <f t="shared" si="163"/>
        <v>42538</v>
      </c>
      <c r="BP62" s="357">
        <f t="shared" si="163"/>
        <v>42573</v>
      </c>
      <c r="BQ62" s="358">
        <f t="shared" si="163"/>
        <v>42601</v>
      </c>
      <c r="BR62" s="357">
        <f>BR61+2</f>
        <v>42629</v>
      </c>
      <c r="BS62" s="359">
        <f>BS61+2</f>
        <v>42650</v>
      </c>
      <c r="BT62" s="357" t="s">
        <v>116</v>
      </c>
      <c r="BU62" s="359">
        <f t="shared" ref="BU62:CA62" si="164">BU61+2</f>
        <v>42685</v>
      </c>
      <c r="BV62" s="358">
        <f t="shared" si="164"/>
        <v>42713</v>
      </c>
      <c r="BW62" s="357">
        <f t="shared" si="164"/>
        <v>42748</v>
      </c>
      <c r="BX62" s="357">
        <f t="shared" si="164"/>
        <v>42783</v>
      </c>
      <c r="BY62" s="357">
        <f t="shared" si="164"/>
        <v>42818</v>
      </c>
      <c r="BZ62" s="357">
        <f t="shared" si="164"/>
        <v>42853</v>
      </c>
      <c r="CA62" s="357">
        <f t="shared" si="164"/>
        <v>42888</v>
      </c>
      <c r="CB62" s="357">
        <f>CB61+2</f>
        <v>42916</v>
      </c>
      <c r="CC62" s="358">
        <f>CC61+2</f>
        <v>42944</v>
      </c>
      <c r="CD62" s="357">
        <f>CD61+2</f>
        <v>42972</v>
      </c>
      <c r="CE62" s="357">
        <f>CE61+2</f>
        <v>43000</v>
      </c>
      <c r="CF62" s="358" t="s">
        <v>116</v>
      </c>
      <c r="CG62" s="357" t="e">
        <f>CG61+2</f>
        <v>#REF!</v>
      </c>
      <c r="CH62" s="357" t="e">
        <f>CH61+2</f>
        <v>#REF!</v>
      </c>
      <c r="CI62" s="357" t="e">
        <f>CI61+2</f>
        <v>#REF!</v>
      </c>
      <c r="CJ62" s="357" t="e">
        <f>CJ61+2</f>
        <v>#REF!</v>
      </c>
      <c r="CK62" s="357" t="e">
        <f t="shared" ref="CK62:CW62" si="165">CK61+2</f>
        <v>#REF!</v>
      </c>
      <c r="CL62" s="357" t="e">
        <f t="shared" si="165"/>
        <v>#REF!</v>
      </c>
      <c r="CM62" s="357" t="e">
        <f t="shared" si="165"/>
        <v>#REF!</v>
      </c>
      <c r="CN62" s="357" t="e">
        <f t="shared" si="165"/>
        <v>#REF!</v>
      </c>
      <c r="CO62" s="357" t="e">
        <f t="shared" si="165"/>
        <v>#REF!</v>
      </c>
      <c r="CP62" s="357" t="e">
        <f t="shared" si="165"/>
        <v>#REF!</v>
      </c>
      <c r="CQ62" s="176" t="e">
        <f t="shared" si="165"/>
        <v>#REF!</v>
      </c>
      <c r="CR62" s="176" t="s">
        <v>116</v>
      </c>
      <c r="CS62" s="357" t="e">
        <f t="shared" si="165"/>
        <v>#REF!</v>
      </c>
      <c r="CT62" s="357" t="e">
        <f t="shared" si="165"/>
        <v>#REF!</v>
      </c>
      <c r="CU62" s="357" t="e">
        <f t="shared" si="165"/>
        <v>#REF!</v>
      </c>
      <c r="CV62" s="725" t="e">
        <f t="shared" si="165"/>
        <v>#REF!</v>
      </c>
      <c r="CW62" s="357" t="e">
        <f t="shared" si="165"/>
        <v>#REF!</v>
      </c>
      <c r="CX62" s="357" t="e">
        <f>CX61+2</f>
        <v>#REF!</v>
      </c>
      <c r="CY62" s="357" t="e">
        <f>CY61+2</f>
        <v>#REF!</v>
      </c>
      <c r="CZ62" s="1182" t="e">
        <f>CZ61+2</f>
        <v>#REF!</v>
      </c>
      <c r="DA62" s="357" t="e">
        <f>DA61+2</f>
        <v>#REF!</v>
      </c>
      <c r="DB62" s="1182" t="e">
        <f>DB61+2</f>
        <v>#REF!</v>
      </c>
      <c r="DD62" s="1182" t="e">
        <f>DD61+2</f>
        <v>#REF!</v>
      </c>
      <c r="DF62" s="1182" t="e">
        <f>DF61+2</f>
        <v>#REF!</v>
      </c>
      <c r="DG62" s="1182" t="e">
        <f>DG61+2</f>
        <v>#REF!</v>
      </c>
      <c r="DH62" s="1182" t="e">
        <f>DH61+2</f>
        <v>#REF!</v>
      </c>
      <c r="DI62" s="358" t="e">
        <f>DI61+2</f>
        <v>#REF!</v>
      </c>
      <c r="DJ62" s="1662"/>
      <c r="DK62" s="1643" t="e">
        <f>DK61+2</f>
        <v>#REF!</v>
      </c>
      <c r="DL62" s="1182">
        <f>DL61+2</f>
        <v>44309</v>
      </c>
      <c r="DM62" s="1182">
        <f>DM61+2</f>
        <v>44358</v>
      </c>
      <c r="DN62" s="1183">
        <f>DN61+2</f>
        <v>44386</v>
      </c>
      <c r="DO62" s="1183">
        <f>DO61+2</f>
        <v>44477</v>
      </c>
      <c r="DP62" s="1183">
        <f t="shared" ref="DP62:DS62" si="166">DP61+2</f>
        <v>44505</v>
      </c>
      <c r="DQ62" s="1183">
        <f>DQ61+3</f>
        <v>44563</v>
      </c>
      <c r="DR62" s="1183">
        <f t="shared" si="166"/>
        <v>44596</v>
      </c>
      <c r="DS62" s="1183">
        <f t="shared" si="166"/>
        <v>44659</v>
      </c>
    </row>
    <row r="63" spans="1:123" ht="30" customHeight="1" thickBot="1" x14ac:dyDescent="0.4">
      <c r="A63" s="1850"/>
      <c r="B63" s="1853"/>
      <c r="C63" s="345" t="s">
        <v>155</v>
      </c>
      <c r="D63" s="345"/>
      <c r="E63" s="360"/>
      <c r="F63" s="366"/>
      <c r="G63" s="366"/>
      <c r="H63" s="366"/>
      <c r="I63" s="366"/>
      <c r="J63" s="367"/>
      <c r="K63" s="366"/>
      <c r="L63" s="337"/>
      <c r="M63" s="366"/>
      <c r="N63" s="366"/>
      <c r="O63" s="368"/>
      <c r="P63" s="369"/>
      <c r="Q63" s="368"/>
      <c r="R63" s="367"/>
      <c r="S63" s="370"/>
      <c r="T63" s="360"/>
      <c r="U63" s="367"/>
      <c r="V63" s="371"/>
      <c r="W63" s="372"/>
      <c r="X63" s="343"/>
      <c r="Y63" s="372"/>
      <c r="Z63" s="373"/>
      <c r="AA63" s="342"/>
      <c r="AB63" s="373">
        <f>AB66</f>
        <v>41341</v>
      </c>
      <c r="AC63" s="370">
        <f>AC66</f>
        <v>41362</v>
      </c>
      <c r="AD63" s="370">
        <f t="shared" ref="AD63:AI63" si="167">AD71</f>
        <v>41393</v>
      </c>
      <c r="AE63" s="370">
        <f t="shared" si="167"/>
        <v>41057</v>
      </c>
      <c r="AF63" s="370">
        <f t="shared" si="167"/>
        <v>41449</v>
      </c>
      <c r="AG63" s="370">
        <f t="shared" si="167"/>
        <v>41477</v>
      </c>
      <c r="AH63" s="370">
        <f t="shared" si="167"/>
        <v>41512</v>
      </c>
      <c r="AI63" s="370">
        <f t="shared" si="167"/>
        <v>41175</v>
      </c>
      <c r="AJ63" s="262" t="s">
        <v>114</v>
      </c>
      <c r="AK63" s="370">
        <f>AK71</f>
        <v>41211</v>
      </c>
      <c r="AL63" s="370">
        <f>AL71</f>
        <v>41238</v>
      </c>
      <c r="AM63" s="370">
        <v>41646</v>
      </c>
      <c r="AN63" s="370">
        <f>AN71</f>
        <v>41322</v>
      </c>
      <c r="AO63" s="370">
        <f t="shared" ref="AO63:AU63" si="168">AO62</f>
        <v>41361</v>
      </c>
      <c r="AP63" s="370">
        <f t="shared" si="168"/>
        <v>41389</v>
      </c>
      <c r="AQ63" s="370">
        <f t="shared" si="168"/>
        <v>41424</v>
      </c>
      <c r="AR63" s="370">
        <f t="shared" si="168"/>
        <v>41824</v>
      </c>
      <c r="AS63" s="370">
        <f t="shared" si="168"/>
        <v>41859</v>
      </c>
      <c r="AT63" s="370">
        <f t="shared" si="168"/>
        <v>41529</v>
      </c>
      <c r="AU63" s="262">
        <f t="shared" si="168"/>
        <v>41922</v>
      </c>
      <c r="AV63" s="370" t="s">
        <v>114</v>
      </c>
      <c r="AW63" s="262">
        <f t="shared" ref="AW63:BC63" si="169">AW62</f>
        <v>41950</v>
      </c>
      <c r="AX63" s="262">
        <f t="shared" si="169"/>
        <v>41985</v>
      </c>
      <c r="AY63" s="370">
        <f t="shared" si="169"/>
        <v>42020</v>
      </c>
      <c r="AZ63" s="370">
        <f t="shared" si="169"/>
        <v>42055</v>
      </c>
      <c r="BA63" s="370">
        <f t="shared" si="169"/>
        <v>42090</v>
      </c>
      <c r="BB63" s="370">
        <f t="shared" si="169"/>
        <v>42125</v>
      </c>
      <c r="BC63" s="370">
        <f t="shared" si="169"/>
        <v>42160</v>
      </c>
      <c r="BD63" s="370">
        <f>BD62</f>
        <v>42188</v>
      </c>
      <c r="BE63" s="370">
        <f>BE62</f>
        <v>42230</v>
      </c>
      <c r="BF63" s="374">
        <f>BF62</f>
        <v>42265</v>
      </c>
      <c r="BG63" s="370">
        <f>BG62</f>
        <v>42300</v>
      </c>
      <c r="BH63" s="375" t="s">
        <v>114</v>
      </c>
      <c r="BI63" s="262">
        <v>42335</v>
      </c>
      <c r="BJ63" s="370">
        <f t="shared" ref="BJ63:BQ63" si="170">BJ62</f>
        <v>42363</v>
      </c>
      <c r="BK63" s="370">
        <f t="shared" si="170"/>
        <v>42398</v>
      </c>
      <c r="BL63" s="370">
        <f t="shared" si="170"/>
        <v>42433</v>
      </c>
      <c r="BM63" s="370">
        <f t="shared" si="170"/>
        <v>42468</v>
      </c>
      <c r="BN63" s="370">
        <f t="shared" si="170"/>
        <v>42503</v>
      </c>
      <c r="BO63" s="370">
        <f t="shared" si="170"/>
        <v>42538</v>
      </c>
      <c r="BP63" s="370">
        <f t="shared" si="170"/>
        <v>42573</v>
      </c>
      <c r="BQ63" s="374">
        <f t="shared" si="170"/>
        <v>42601</v>
      </c>
      <c r="BR63" s="370">
        <f>BR62</f>
        <v>42629</v>
      </c>
      <c r="BS63" s="375">
        <f>BS62</f>
        <v>42650</v>
      </c>
      <c r="BT63" s="370" t="s">
        <v>116</v>
      </c>
      <c r="BU63" s="375">
        <f t="shared" ref="BU63:CA63" si="171">BU62</f>
        <v>42685</v>
      </c>
      <c r="BV63" s="374">
        <f t="shared" si="171"/>
        <v>42713</v>
      </c>
      <c r="BW63" s="370">
        <f t="shared" si="171"/>
        <v>42748</v>
      </c>
      <c r="BX63" s="370">
        <f t="shared" si="171"/>
        <v>42783</v>
      </c>
      <c r="BY63" s="370">
        <f t="shared" si="171"/>
        <v>42818</v>
      </c>
      <c r="BZ63" s="370">
        <f t="shared" si="171"/>
        <v>42853</v>
      </c>
      <c r="CA63" s="370">
        <f t="shared" si="171"/>
        <v>42888</v>
      </c>
      <c r="CB63" s="370">
        <f>CB62</f>
        <v>42916</v>
      </c>
      <c r="CC63" s="374">
        <f>CC62</f>
        <v>42944</v>
      </c>
      <c r="CD63" s="370">
        <f>CD62</f>
        <v>42972</v>
      </c>
      <c r="CE63" s="370">
        <f>CE62</f>
        <v>43000</v>
      </c>
      <c r="CF63" s="374" t="s">
        <v>116</v>
      </c>
      <c r="CG63" s="370" t="e">
        <f>CG62</f>
        <v>#REF!</v>
      </c>
      <c r="CH63" s="370" t="e">
        <f t="shared" ref="CH63:CW63" si="172">CH62</f>
        <v>#REF!</v>
      </c>
      <c r="CI63" s="370" t="e">
        <f t="shared" si="172"/>
        <v>#REF!</v>
      </c>
      <c r="CJ63" s="370" t="e">
        <f t="shared" si="172"/>
        <v>#REF!</v>
      </c>
      <c r="CK63" s="370" t="e">
        <f t="shared" si="172"/>
        <v>#REF!</v>
      </c>
      <c r="CL63" s="370" t="e">
        <f t="shared" si="172"/>
        <v>#REF!</v>
      </c>
      <c r="CM63" s="370" t="e">
        <f t="shared" si="172"/>
        <v>#REF!</v>
      </c>
      <c r="CN63" s="370" t="e">
        <f t="shared" si="172"/>
        <v>#REF!</v>
      </c>
      <c r="CO63" s="370" t="e">
        <f t="shared" si="172"/>
        <v>#REF!</v>
      </c>
      <c r="CP63" s="370" t="e">
        <f t="shared" si="172"/>
        <v>#REF!</v>
      </c>
      <c r="CQ63" s="262" t="e">
        <f t="shared" si="172"/>
        <v>#REF!</v>
      </c>
      <c r="CR63" s="262" t="s">
        <v>116</v>
      </c>
      <c r="CS63" s="370" t="e">
        <f t="shared" si="172"/>
        <v>#REF!</v>
      </c>
      <c r="CT63" s="370" t="e">
        <f t="shared" si="172"/>
        <v>#REF!</v>
      </c>
      <c r="CU63" s="370" t="e">
        <f t="shared" si="172"/>
        <v>#REF!</v>
      </c>
      <c r="CV63" s="1601" t="e">
        <f t="shared" si="172"/>
        <v>#REF!</v>
      </c>
      <c r="CW63" s="370" t="e">
        <f t="shared" si="172"/>
        <v>#REF!</v>
      </c>
      <c r="CX63" s="370" t="e">
        <f>CX62</f>
        <v>#REF!</v>
      </c>
      <c r="CY63" s="370" t="e">
        <f>CY62</f>
        <v>#REF!</v>
      </c>
      <c r="CZ63" s="665" t="e">
        <f>CZ62</f>
        <v>#REF!</v>
      </c>
      <c r="DA63" s="370" t="e">
        <f>DA62</f>
        <v>#REF!</v>
      </c>
      <c r="DB63" s="665" t="e">
        <f>DB62</f>
        <v>#REF!</v>
      </c>
      <c r="DD63" s="665" t="e">
        <f>DD62</f>
        <v>#REF!</v>
      </c>
      <c r="DF63" s="665" t="e">
        <f>DF62</f>
        <v>#REF!</v>
      </c>
      <c r="DG63" s="665" t="e">
        <f>DG62</f>
        <v>#REF!</v>
      </c>
      <c r="DH63" s="665" t="e">
        <f>DH62</f>
        <v>#REF!</v>
      </c>
      <c r="DI63" s="374" t="e">
        <f>DI62</f>
        <v>#REF!</v>
      </c>
      <c r="DJ63" s="1662"/>
      <c r="DK63" s="740" t="e">
        <f>DK62</f>
        <v>#REF!</v>
      </c>
      <c r="DL63" s="665">
        <f>DL62</f>
        <v>44309</v>
      </c>
      <c r="DM63" s="665">
        <f>DM62</f>
        <v>44358</v>
      </c>
      <c r="DN63" s="666">
        <f>DN62</f>
        <v>44386</v>
      </c>
      <c r="DO63" s="666">
        <f>DO62</f>
        <v>44477</v>
      </c>
      <c r="DP63" s="666">
        <f t="shared" ref="DP63:DS63" si="173">DP62</f>
        <v>44505</v>
      </c>
      <c r="DQ63" s="666">
        <f t="shared" si="173"/>
        <v>44563</v>
      </c>
      <c r="DR63" s="666">
        <f t="shared" si="173"/>
        <v>44596</v>
      </c>
      <c r="DS63" s="666">
        <f t="shared" si="173"/>
        <v>44659</v>
      </c>
    </row>
    <row r="64" spans="1:123" ht="30" hidden="1" customHeight="1" x14ac:dyDescent="0.35">
      <c r="A64" s="1850"/>
      <c r="B64" s="1853"/>
      <c r="C64" s="668" t="s">
        <v>156</v>
      </c>
      <c r="D64" s="668"/>
      <c r="E64" s="669"/>
      <c r="F64" s="670"/>
      <c r="G64" s="671"/>
      <c r="H64" s="672"/>
      <c r="I64" s="671"/>
      <c r="J64" s="673"/>
      <c r="K64" s="673"/>
      <c r="L64" s="322"/>
      <c r="M64" s="673"/>
      <c r="N64" s="674"/>
      <c r="O64" s="673"/>
      <c r="P64" s="673"/>
      <c r="Q64" s="674"/>
      <c r="R64" s="675"/>
      <c r="S64" s="673"/>
      <c r="T64" s="670"/>
      <c r="U64" s="671"/>
      <c r="V64" s="676"/>
      <c r="W64" s="677"/>
      <c r="X64" s="318"/>
      <c r="Y64" s="677"/>
      <c r="Z64" s="678"/>
      <c r="AA64" s="319"/>
      <c r="AB64" s="678">
        <f t="shared" ref="AB64:AG64" si="174">AB57+5</f>
        <v>41337</v>
      </c>
      <c r="AC64" s="673">
        <f t="shared" si="174"/>
        <v>41358</v>
      </c>
      <c r="AD64" s="673">
        <f t="shared" si="174"/>
        <v>41393</v>
      </c>
      <c r="AE64" s="673">
        <f t="shared" si="174"/>
        <v>41056</v>
      </c>
      <c r="AF64" s="673">
        <f>AF57+12</f>
        <v>41456</v>
      </c>
      <c r="AG64" s="673">
        <f t="shared" si="174"/>
        <v>41477</v>
      </c>
      <c r="AH64" s="673">
        <f>AH57+12</f>
        <v>41519</v>
      </c>
      <c r="AI64" s="673">
        <f>AI57+12</f>
        <v>41182</v>
      </c>
      <c r="AJ64" s="321" t="s">
        <v>114</v>
      </c>
      <c r="AK64" s="673">
        <v>41582</v>
      </c>
      <c r="AL64" s="673">
        <f>AL57+5</f>
        <v>41238</v>
      </c>
      <c r="AM64" s="673">
        <f>AN41</f>
        <v>41287</v>
      </c>
      <c r="AN64" s="673">
        <v>41329</v>
      </c>
      <c r="AO64" s="673">
        <v>41364</v>
      </c>
      <c r="AP64" s="673">
        <v>41392</v>
      </c>
      <c r="AQ64" s="673">
        <v>41792</v>
      </c>
      <c r="AR64" s="674">
        <v>41827</v>
      </c>
      <c r="AS64" s="673">
        <v>41497</v>
      </c>
      <c r="AT64" s="673">
        <v>41532</v>
      </c>
      <c r="AU64" s="321">
        <v>41560</v>
      </c>
      <c r="AV64" s="673">
        <v>41560</v>
      </c>
      <c r="AW64" s="674">
        <v>41581</v>
      </c>
      <c r="AX64" s="674">
        <v>41981</v>
      </c>
      <c r="AY64" s="673">
        <v>41286</v>
      </c>
      <c r="AZ64" s="673">
        <v>42058</v>
      </c>
      <c r="BA64" s="673">
        <v>42093</v>
      </c>
      <c r="BB64" s="673">
        <v>42128</v>
      </c>
      <c r="BC64" s="673">
        <v>42163</v>
      </c>
      <c r="BD64" s="673">
        <v>42184</v>
      </c>
      <c r="BE64" s="673">
        <v>42226</v>
      </c>
      <c r="BF64" s="675">
        <v>42268</v>
      </c>
      <c r="BG64" s="673">
        <v>42303</v>
      </c>
      <c r="BH64" s="671" t="s">
        <v>114</v>
      </c>
      <c r="BI64" s="321">
        <v>42338</v>
      </c>
      <c r="BJ64" s="321">
        <v>42359</v>
      </c>
      <c r="BK64" s="321">
        <v>42401</v>
      </c>
      <c r="BL64" s="321">
        <v>42408</v>
      </c>
      <c r="BM64" s="321">
        <v>42471</v>
      </c>
      <c r="BN64" s="321">
        <v>42506</v>
      </c>
      <c r="BO64" s="321">
        <v>42541</v>
      </c>
      <c r="BP64" s="321">
        <v>42576</v>
      </c>
      <c r="BQ64" s="322">
        <v>42604</v>
      </c>
      <c r="BR64" s="321">
        <f>BR58+10</f>
        <v>42632</v>
      </c>
      <c r="BS64" s="322">
        <f>BS58+10</f>
        <v>42653</v>
      </c>
      <c r="BT64" s="321" t="s">
        <v>116</v>
      </c>
      <c r="BU64" s="323">
        <f t="shared" ref="BU64:CA64" si="175">BU58+10</f>
        <v>42688</v>
      </c>
      <c r="BV64" s="322">
        <f t="shared" si="175"/>
        <v>42716</v>
      </c>
      <c r="BW64" s="321">
        <f t="shared" si="175"/>
        <v>42751</v>
      </c>
      <c r="BX64" s="321">
        <f t="shared" si="175"/>
        <v>42786</v>
      </c>
      <c r="BY64" s="321">
        <f t="shared" si="175"/>
        <v>42821</v>
      </c>
      <c r="BZ64" s="321">
        <f t="shared" si="175"/>
        <v>42856</v>
      </c>
      <c r="CA64" s="321">
        <f t="shared" si="175"/>
        <v>42891</v>
      </c>
      <c r="CB64" s="321">
        <f>CB58+10</f>
        <v>42919</v>
      </c>
      <c r="CC64" s="322">
        <f>CC58+10</f>
        <v>42947</v>
      </c>
      <c r="CD64" s="321">
        <f>CD58+10</f>
        <v>42975</v>
      </c>
      <c r="CE64" s="321">
        <f>CE58+10</f>
        <v>43003</v>
      </c>
      <c r="CF64" s="322" t="s">
        <v>116</v>
      </c>
      <c r="CG64" s="321" t="e">
        <f>CG58+10</f>
        <v>#REF!</v>
      </c>
      <c r="CH64" s="321" t="e">
        <f>CH58+10</f>
        <v>#REF!</v>
      </c>
      <c r="CI64" s="321" t="e">
        <f>CI58+10</f>
        <v>#REF!</v>
      </c>
      <c r="CJ64" s="321" t="e">
        <f>CJ58+10</f>
        <v>#REF!</v>
      </c>
      <c r="CK64" s="321" t="e">
        <f t="shared" ref="CK64:CW64" si="176">CK58+10</f>
        <v>#REF!</v>
      </c>
      <c r="CL64" s="321" t="e">
        <f t="shared" si="176"/>
        <v>#REF!</v>
      </c>
      <c r="CM64" s="321" t="e">
        <f t="shared" si="176"/>
        <v>#REF!</v>
      </c>
      <c r="CN64" s="321" t="e">
        <f t="shared" si="176"/>
        <v>#REF!</v>
      </c>
      <c r="CO64" s="321" t="e">
        <f t="shared" si="176"/>
        <v>#REF!</v>
      </c>
      <c r="CP64" s="321" t="e">
        <f t="shared" si="176"/>
        <v>#REF!</v>
      </c>
      <c r="CQ64" s="321" t="e">
        <f t="shared" si="176"/>
        <v>#REF!</v>
      </c>
      <c r="CR64" s="321" t="s">
        <v>116</v>
      </c>
      <c r="CS64" s="321" t="e">
        <f t="shared" si="176"/>
        <v>#REF!</v>
      </c>
      <c r="CT64" s="321" t="e">
        <f t="shared" si="176"/>
        <v>#REF!</v>
      </c>
      <c r="CU64" s="321" t="e">
        <f t="shared" si="176"/>
        <v>#REF!</v>
      </c>
      <c r="CV64" s="1540" t="e">
        <f t="shared" si="176"/>
        <v>#REF!</v>
      </c>
      <c r="CW64" s="321" t="e">
        <f t="shared" si="176"/>
        <v>#REF!</v>
      </c>
      <c r="CX64" s="321" t="e">
        <f>CX58+10</f>
        <v>#REF!</v>
      </c>
      <c r="CY64" s="321" t="e">
        <f>CY58+10</f>
        <v>#REF!</v>
      </c>
      <c r="CZ64" s="183" t="e">
        <f>CZ58+10</f>
        <v>#REF!</v>
      </c>
      <c r="DA64" s="321" t="e">
        <f>DA58+10</f>
        <v>#REF!</v>
      </c>
      <c r="DB64" s="183" t="e">
        <f>DB58+10</f>
        <v>#REF!</v>
      </c>
      <c r="DD64" s="183" t="e">
        <f>DD58+10</f>
        <v>#REF!</v>
      </c>
      <c r="DF64" s="183" t="e">
        <f>DF58+10</f>
        <v>#REF!</v>
      </c>
      <c r="DG64" s="183" t="e">
        <f>DG58+10</f>
        <v>#REF!</v>
      </c>
      <c r="DH64" s="183" t="e">
        <f>DH58+10</f>
        <v>#REF!</v>
      </c>
      <c r="DI64" s="322" t="e">
        <f>DI58+10</f>
        <v>#REF!</v>
      </c>
      <c r="DJ64" s="1662"/>
      <c r="DK64" s="1039" t="e">
        <f>DK58+10</f>
        <v>#REF!</v>
      </c>
      <c r="DL64" s="183">
        <f>DL58+10</f>
        <v>44311</v>
      </c>
      <c r="DM64" s="183">
        <f>DM58+10</f>
        <v>44360</v>
      </c>
      <c r="DN64" s="420">
        <f>DN58+10</f>
        <v>44388</v>
      </c>
      <c r="DO64" s="420">
        <f>DO58+10</f>
        <v>44479</v>
      </c>
      <c r="DP64" s="420">
        <f t="shared" ref="DP64:DS64" si="177">DP58+10</f>
        <v>44507</v>
      </c>
      <c r="DQ64" s="420">
        <f t="shared" si="177"/>
        <v>44559</v>
      </c>
      <c r="DR64" s="420">
        <f t="shared" si="177"/>
        <v>44598</v>
      </c>
      <c r="DS64" s="420">
        <f t="shared" si="177"/>
        <v>44661</v>
      </c>
    </row>
    <row r="65" spans="1:131" ht="30" customHeight="1" x14ac:dyDescent="0.35">
      <c r="A65" s="1850"/>
      <c r="B65" s="1853"/>
      <c r="C65" s="156" t="s">
        <v>157</v>
      </c>
      <c r="D65" s="156"/>
      <c r="E65" s="679"/>
      <c r="F65" s="680"/>
      <c r="G65" s="681"/>
      <c r="H65" s="682"/>
      <c r="I65" s="681"/>
      <c r="J65" s="683"/>
      <c r="K65" s="683"/>
      <c r="L65" s="684"/>
      <c r="M65" s="683"/>
      <c r="N65" s="685"/>
      <c r="O65" s="683"/>
      <c r="P65" s="683"/>
      <c r="Q65" s="685"/>
      <c r="R65" s="686"/>
      <c r="S65" s="680"/>
      <c r="T65" s="680"/>
      <c r="U65" s="686"/>
      <c r="V65" s="687"/>
      <c r="W65" s="688"/>
      <c r="X65" s="165"/>
      <c r="Y65" s="688"/>
      <c r="Z65" s="689"/>
      <c r="AA65" s="690"/>
      <c r="AB65" s="689">
        <f t="shared" ref="AB65:AI65" si="178">AB57+7</f>
        <v>41339</v>
      </c>
      <c r="AC65" s="683">
        <f t="shared" si="178"/>
        <v>41360</v>
      </c>
      <c r="AD65" s="683">
        <f t="shared" si="178"/>
        <v>41395</v>
      </c>
      <c r="AE65" s="683">
        <f t="shared" si="178"/>
        <v>41058</v>
      </c>
      <c r="AF65" s="683">
        <f t="shared" si="178"/>
        <v>41451</v>
      </c>
      <c r="AG65" s="683">
        <f t="shared" si="178"/>
        <v>41479</v>
      </c>
      <c r="AH65" s="683">
        <f t="shared" si="178"/>
        <v>41514</v>
      </c>
      <c r="AI65" s="683">
        <f t="shared" si="178"/>
        <v>41177</v>
      </c>
      <c r="AJ65" s="691" t="s">
        <v>114</v>
      </c>
      <c r="AK65" s="683">
        <f t="shared" ref="AK65:AR65" si="179">AK57+7</f>
        <v>41212</v>
      </c>
      <c r="AL65" s="683">
        <f t="shared" si="179"/>
        <v>41240</v>
      </c>
      <c r="AM65" s="683">
        <f t="shared" si="179"/>
        <v>41283</v>
      </c>
      <c r="AN65" s="683">
        <f t="shared" si="179"/>
        <v>41324</v>
      </c>
      <c r="AO65" s="683">
        <f t="shared" si="179"/>
        <v>41359</v>
      </c>
      <c r="AP65" s="683">
        <f t="shared" si="179"/>
        <v>41387</v>
      </c>
      <c r="AQ65" s="683">
        <f t="shared" si="179"/>
        <v>41422</v>
      </c>
      <c r="AR65" s="685">
        <f t="shared" si="179"/>
        <v>41822</v>
      </c>
      <c r="AS65" s="683">
        <f>AS57+7</f>
        <v>41857</v>
      </c>
      <c r="AT65" s="683">
        <f t="shared" ref="AT65:BF65" si="180">AT57+7</f>
        <v>41527</v>
      </c>
      <c r="AU65" s="691">
        <f t="shared" si="180"/>
        <v>41920</v>
      </c>
      <c r="AV65" s="683" t="s">
        <v>114</v>
      </c>
      <c r="AW65" s="683">
        <f>AW57+7</f>
        <v>41948</v>
      </c>
      <c r="AX65" s="683">
        <f t="shared" si="180"/>
        <v>41983</v>
      </c>
      <c r="AY65" s="683">
        <f t="shared" si="180"/>
        <v>42018</v>
      </c>
      <c r="AZ65" s="683">
        <f t="shared" si="180"/>
        <v>42053</v>
      </c>
      <c r="BA65" s="683">
        <f t="shared" si="180"/>
        <v>42088</v>
      </c>
      <c r="BB65" s="683">
        <f t="shared" si="180"/>
        <v>42123</v>
      </c>
      <c r="BC65" s="683">
        <f t="shared" si="180"/>
        <v>42158</v>
      </c>
      <c r="BD65" s="683">
        <f t="shared" si="180"/>
        <v>42186</v>
      </c>
      <c r="BE65" s="683">
        <f t="shared" si="180"/>
        <v>42228</v>
      </c>
      <c r="BF65" s="686">
        <f t="shared" si="180"/>
        <v>42263</v>
      </c>
      <c r="BG65" s="683">
        <f>BG57+7</f>
        <v>42298</v>
      </c>
      <c r="BH65" s="681" t="s">
        <v>114</v>
      </c>
      <c r="BI65" s="691">
        <v>42333</v>
      </c>
      <c r="BJ65" s="683">
        <f t="shared" ref="BJ65:BQ65" si="181">BJ57+7</f>
        <v>42361</v>
      </c>
      <c r="BK65" s="683">
        <f t="shared" si="181"/>
        <v>42396</v>
      </c>
      <c r="BL65" s="683">
        <f t="shared" si="181"/>
        <v>42431</v>
      </c>
      <c r="BM65" s="683">
        <f t="shared" si="181"/>
        <v>42466</v>
      </c>
      <c r="BN65" s="683">
        <f t="shared" si="181"/>
        <v>42501</v>
      </c>
      <c r="BO65" s="683">
        <f t="shared" si="181"/>
        <v>42536</v>
      </c>
      <c r="BP65" s="683">
        <f t="shared" si="181"/>
        <v>42571</v>
      </c>
      <c r="BQ65" s="686">
        <f t="shared" si="181"/>
        <v>42599</v>
      </c>
      <c r="BR65" s="683">
        <f>BR57+7</f>
        <v>42627</v>
      </c>
      <c r="BS65" s="681">
        <f>BS57+7</f>
        <v>42648</v>
      </c>
      <c r="BT65" s="683" t="s">
        <v>116</v>
      </c>
      <c r="BU65" s="681">
        <f t="shared" ref="BU65:CA65" si="182">BU57+7</f>
        <v>42683</v>
      </c>
      <c r="BV65" s="686">
        <f t="shared" si="182"/>
        <v>42711</v>
      </c>
      <c r="BW65" s="683">
        <f t="shared" si="182"/>
        <v>42746</v>
      </c>
      <c r="BX65" s="683">
        <f t="shared" si="182"/>
        <v>42781</v>
      </c>
      <c r="BY65" s="683">
        <f t="shared" si="182"/>
        <v>42816</v>
      </c>
      <c r="BZ65" s="683">
        <f t="shared" si="182"/>
        <v>42851</v>
      </c>
      <c r="CA65" s="683">
        <f t="shared" si="182"/>
        <v>42886</v>
      </c>
      <c r="CB65" s="683">
        <f>CB57+7</f>
        <v>42914</v>
      </c>
      <c r="CC65" s="686">
        <f>CC57+7</f>
        <v>42942</v>
      </c>
      <c r="CD65" s="683">
        <f>CD57+7</f>
        <v>42970</v>
      </c>
      <c r="CE65" s="683">
        <f>CE57+7</f>
        <v>42998</v>
      </c>
      <c r="CF65" s="686" t="s">
        <v>116</v>
      </c>
      <c r="CG65" s="683" t="e">
        <f>CG67</f>
        <v>#REF!</v>
      </c>
      <c r="CH65" s="683" t="e">
        <f>CH67</f>
        <v>#REF!</v>
      </c>
      <c r="CI65" s="683" t="e">
        <f>CI67</f>
        <v>#REF!</v>
      </c>
      <c r="CJ65" s="683" t="e">
        <f>CJ67</f>
        <v>#REF!</v>
      </c>
      <c r="CK65" s="683" t="e">
        <f t="shared" ref="CK65:CW65" si="183">CK67</f>
        <v>#REF!</v>
      </c>
      <c r="CL65" s="683" t="e">
        <f t="shared" si="183"/>
        <v>#REF!</v>
      </c>
      <c r="CM65" s="683" t="e">
        <f t="shared" si="183"/>
        <v>#REF!</v>
      </c>
      <c r="CN65" s="683" t="e">
        <f t="shared" si="183"/>
        <v>#REF!</v>
      </c>
      <c r="CO65" s="683" t="e">
        <f t="shared" si="183"/>
        <v>#REF!</v>
      </c>
      <c r="CP65" s="683" t="e">
        <f t="shared" si="183"/>
        <v>#REF!</v>
      </c>
      <c r="CQ65" s="691" t="e">
        <f t="shared" si="183"/>
        <v>#REF!</v>
      </c>
      <c r="CR65" s="691" t="s">
        <v>116</v>
      </c>
      <c r="CS65" s="683" t="e">
        <f t="shared" si="183"/>
        <v>#REF!</v>
      </c>
      <c r="CT65" s="683" t="e">
        <f t="shared" si="183"/>
        <v>#REF!</v>
      </c>
      <c r="CU65" s="683" t="e">
        <f t="shared" si="183"/>
        <v>#REF!</v>
      </c>
      <c r="CV65" s="1601" t="e">
        <f t="shared" si="183"/>
        <v>#REF!</v>
      </c>
      <c r="CW65" s="683" t="e">
        <f t="shared" si="183"/>
        <v>#REF!</v>
      </c>
      <c r="CX65" s="683" t="e">
        <f>CX67</f>
        <v>#REF!</v>
      </c>
      <c r="CY65" s="683" t="e">
        <f>CY67</f>
        <v>#REF!</v>
      </c>
      <c r="CZ65" s="1613" t="e">
        <f>CZ67</f>
        <v>#REF!</v>
      </c>
      <c r="DA65" s="683" t="e">
        <f>DA67</f>
        <v>#REF!</v>
      </c>
      <c r="DB65" s="1613" t="e">
        <f>DB67</f>
        <v>#REF!</v>
      </c>
      <c r="DD65" s="1613" t="e">
        <f>DD67</f>
        <v>#REF!</v>
      </c>
      <c r="DF65" s="1613" t="e">
        <f>DF67</f>
        <v>#REF!</v>
      </c>
      <c r="DG65" s="1613" t="e">
        <f>DG67</f>
        <v>#REF!</v>
      </c>
      <c r="DH65" s="1613" t="e">
        <f>DH67</f>
        <v>#REF!</v>
      </c>
      <c r="DI65" s="686" t="e">
        <f>DI67</f>
        <v>#REF!</v>
      </c>
      <c r="DJ65" s="1662"/>
      <c r="DK65" s="1653" t="e">
        <f>DK67</f>
        <v>#REF!</v>
      </c>
      <c r="DL65" s="1613">
        <f>DL67</f>
        <v>44306</v>
      </c>
      <c r="DM65" s="1613">
        <f>DM67</f>
        <v>44355</v>
      </c>
      <c r="DN65" s="1635">
        <f>DN67</f>
        <v>44383</v>
      </c>
      <c r="DO65" s="1635">
        <f>DO67</f>
        <v>44474</v>
      </c>
      <c r="DP65" s="1635">
        <f t="shared" ref="DP65:DS65" si="184">DP67</f>
        <v>44502</v>
      </c>
      <c r="DQ65" s="1635">
        <f>DQ58+10</f>
        <v>44559</v>
      </c>
      <c r="DR65" s="1635">
        <f t="shared" si="184"/>
        <v>44593</v>
      </c>
      <c r="DS65" s="1635">
        <f t="shared" si="184"/>
        <v>44656</v>
      </c>
    </row>
    <row r="66" spans="1:131" ht="30" hidden="1" customHeight="1" x14ac:dyDescent="0.35">
      <c r="A66" s="1850"/>
      <c r="B66" s="1853"/>
      <c r="C66" s="668" t="s">
        <v>158</v>
      </c>
      <c r="D66" s="668"/>
      <c r="E66" s="669"/>
      <c r="F66" s="670"/>
      <c r="G66" s="671"/>
      <c r="H66" s="672"/>
      <c r="I66" s="671"/>
      <c r="J66" s="673"/>
      <c r="K66" s="673"/>
      <c r="L66" s="322"/>
      <c r="M66" s="674"/>
      <c r="N66" s="674"/>
      <c r="O66" s="673"/>
      <c r="P66" s="673"/>
      <c r="Q66" s="674"/>
      <c r="R66" s="675"/>
      <c r="S66" s="673"/>
      <c r="T66" s="670"/>
      <c r="U66" s="671"/>
      <c r="V66" s="676"/>
      <c r="W66" s="677"/>
      <c r="X66" s="318"/>
      <c r="Y66" s="677"/>
      <c r="Z66" s="678"/>
      <c r="AA66" s="319"/>
      <c r="AB66" s="678">
        <f t="shared" ref="AB66:AH66" si="185">AB64+4</f>
        <v>41341</v>
      </c>
      <c r="AC66" s="673">
        <f t="shared" si="185"/>
        <v>41362</v>
      </c>
      <c r="AD66" s="673">
        <f t="shared" si="185"/>
        <v>41397</v>
      </c>
      <c r="AE66" s="673">
        <f t="shared" si="185"/>
        <v>41060</v>
      </c>
      <c r="AF66" s="673">
        <v>41461</v>
      </c>
      <c r="AG66" s="673">
        <f t="shared" si="185"/>
        <v>41481</v>
      </c>
      <c r="AH66" s="673">
        <f t="shared" si="185"/>
        <v>41523</v>
      </c>
      <c r="AI66" s="674">
        <f>AI64+11</f>
        <v>41193</v>
      </c>
      <c r="AJ66" s="324" t="s">
        <v>114</v>
      </c>
      <c r="AK66" s="673">
        <v>41586</v>
      </c>
      <c r="AL66" s="673">
        <f>AL64+4</f>
        <v>41242</v>
      </c>
      <c r="AM66" s="673">
        <f>AN45</f>
        <v>41291</v>
      </c>
      <c r="AN66" s="673">
        <v>41333</v>
      </c>
      <c r="AO66" s="673">
        <v>41368</v>
      </c>
      <c r="AP66" s="673">
        <v>41396</v>
      </c>
      <c r="AQ66" s="673">
        <v>41796</v>
      </c>
      <c r="AR66" s="674">
        <v>41466</v>
      </c>
      <c r="AS66" s="673">
        <v>41501</v>
      </c>
      <c r="AT66" s="673">
        <v>41536</v>
      </c>
      <c r="AU66" s="321">
        <v>41564</v>
      </c>
      <c r="AV66" s="673">
        <v>41569</v>
      </c>
      <c r="AW66" s="673">
        <v>41585</v>
      </c>
      <c r="AX66" s="673">
        <f t="shared" ref="AX66:BC66" si="186">AX64+4</f>
        <v>41985</v>
      </c>
      <c r="AY66" s="673">
        <f t="shared" si="186"/>
        <v>41290</v>
      </c>
      <c r="AZ66" s="673">
        <f t="shared" si="186"/>
        <v>42062</v>
      </c>
      <c r="BA66" s="673">
        <f t="shared" si="186"/>
        <v>42097</v>
      </c>
      <c r="BB66" s="673">
        <f t="shared" si="186"/>
        <v>42132</v>
      </c>
      <c r="BC66" s="673">
        <f t="shared" si="186"/>
        <v>42167</v>
      </c>
      <c r="BD66" s="673">
        <f>BD64+4</f>
        <v>42188</v>
      </c>
      <c r="BE66" s="673">
        <f>BE64+4</f>
        <v>42230</v>
      </c>
      <c r="BF66" s="675">
        <f>BF64+4</f>
        <v>42272</v>
      </c>
      <c r="BG66" s="673">
        <f>BG64+4</f>
        <v>42307</v>
      </c>
      <c r="BH66" s="671" t="s">
        <v>114</v>
      </c>
      <c r="BI66" s="673">
        <f>BI64+4</f>
        <v>42342</v>
      </c>
      <c r="BJ66" s="321">
        <v>42369</v>
      </c>
      <c r="BK66" s="673">
        <f t="shared" ref="BK66:BQ66" si="187">BK64+4</f>
        <v>42405</v>
      </c>
      <c r="BL66" s="673">
        <f t="shared" si="187"/>
        <v>42412</v>
      </c>
      <c r="BM66" s="673">
        <f t="shared" si="187"/>
        <v>42475</v>
      </c>
      <c r="BN66" s="673">
        <f t="shared" si="187"/>
        <v>42510</v>
      </c>
      <c r="BO66" s="673">
        <f t="shared" si="187"/>
        <v>42545</v>
      </c>
      <c r="BP66" s="673">
        <f t="shared" si="187"/>
        <v>42580</v>
      </c>
      <c r="BQ66" s="675">
        <f t="shared" si="187"/>
        <v>42608</v>
      </c>
      <c r="BR66" s="673">
        <f>BR64+4</f>
        <v>42636</v>
      </c>
      <c r="BS66" s="692">
        <f>BS64+11</f>
        <v>42664</v>
      </c>
      <c r="BT66" s="673" t="s">
        <v>116</v>
      </c>
      <c r="BU66" s="671">
        <f t="shared" ref="BU66:CA66" si="188">BU64+4</f>
        <v>42692</v>
      </c>
      <c r="BV66" s="675">
        <f t="shared" si="188"/>
        <v>42720</v>
      </c>
      <c r="BW66" s="673">
        <f t="shared" si="188"/>
        <v>42755</v>
      </c>
      <c r="BX66" s="673">
        <f t="shared" si="188"/>
        <v>42790</v>
      </c>
      <c r="BY66" s="673">
        <f t="shared" si="188"/>
        <v>42825</v>
      </c>
      <c r="BZ66" s="673">
        <f t="shared" si="188"/>
        <v>42860</v>
      </c>
      <c r="CA66" s="673">
        <f t="shared" si="188"/>
        <v>42895</v>
      </c>
      <c r="CB66" s="673">
        <f>CB64+4</f>
        <v>42923</v>
      </c>
      <c r="CC66" s="675">
        <f>CC64+4</f>
        <v>42951</v>
      </c>
      <c r="CD66" s="673">
        <f>CD64+4</f>
        <v>42979</v>
      </c>
      <c r="CE66" s="673">
        <f>CE64+4</f>
        <v>43007</v>
      </c>
      <c r="CF66" s="675" t="s">
        <v>116</v>
      </c>
      <c r="CG66" s="673" t="e">
        <f>CG64+4</f>
        <v>#REF!</v>
      </c>
      <c r="CH66" s="673" t="e">
        <f>CH64+4</f>
        <v>#REF!</v>
      </c>
      <c r="CI66" s="673" t="e">
        <f>CI64+4</f>
        <v>#REF!</v>
      </c>
      <c r="CJ66" s="673" t="e">
        <f>CJ64+4</f>
        <v>#REF!</v>
      </c>
      <c r="CK66" s="673" t="e">
        <f t="shared" ref="CK66:CW66" si="189">CK64+4</f>
        <v>#REF!</v>
      </c>
      <c r="CL66" s="673" t="e">
        <f t="shared" si="189"/>
        <v>#REF!</v>
      </c>
      <c r="CM66" s="673" t="e">
        <f t="shared" si="189"/>
        <v>#REF!</v>
      </c>
      <c r="CN66" s="673" t="e">
        <f t="shared" si="189"/>
        <v>#REF!</v>
      </c>
      <c r="CO66" s="673" t="e">
        <f t="shared" si="189"/>
        <v>#REF!</v>
      </c>
      <c r="CP66" s="673" t="e">
        <f t="shared" si="189"/>
        <v>#REF!</v>
      </c>
      <c r="CQ66" s="321" t="e">
        <f t="shared" si="189"/>
        <v>#REF!</v>
      </c>
      <c r="CR66" s="321" t="s">
        <v>116</v>
      </c>
      <c r="CS66" s="673" t="e">
        <f t="shared" si="189"/>
        <v>#REF!</v>
      </c>
      <c r="CT66" s="673" t="e">
        <f t="shared" si="189"/>
        <v>#REF!</v>
      </c>
      <c r="CU66" s="673" t="e">
        <f t="shared" si="189"/>
        <v>#REF!</v>
      </c>
      <c r="CV66" s="1601" t="e">
        <f t="shared" si="189"/>
        <v>#REF!</v>
      </c>
      <c r="CW66" s="673" t="e">
        <f t="shared" si="189"/>
        <v>#REF!</v>
      </c>
      <c r="CX66" s="673" t="e">
        <f>CX64+4</f>
        <v>#REF!</v>
      </c>
      <c r="CY66" s="673" t="e">
        <f>CY64+4</f>
        <v>#REF!</v>
      </c>
      <c r="CZ66" s="665" t="e">
        <f>CZ64+4</f>
        <v>#REF!</v>
      </c>
      <c r="DA66" s="673" t="e">
        <f>DA64+4</f>
        <v>#REF!</v>
      </c>
      <c r="DB66" s="665" t="e">
        <f>DB64+4</f>
        <v>#REF!</v>
      </c>
      <c r="DD66" s="665" t="e">
        <f>DD64+4</f>
        <v>#REF!</v>
      </c>
      <c r="DF66" s="665" t="e">
        <f>DF64+4</f>
        <v>#REF!</v>
      </c>
      <c r="DG66" s="665" t="e">
        <f>DG64+4</f>
        <v>#REF!</v>
      </c>
      <c r="DH66" s="665" t="e">
        <f>DH64+4</f>
        <v>#REF!</v>
      </c>
      <c r="DI66" s="675" t="e">
        <f>DI64+4</f>
        <v>#REF!</v>
      </c>
      <c r="DJ66" s="1662"/>
      <c r="DK66" s="740" t="e">
        <f>DK64+4</f>
        <v>#REF!</v>
      </c>
      <c r="DL66" s="665">
        <f>DL64+4</f>
        <v>44315</v>
      </c>
      <c r="DM66" s="665">
        <f>DM64+4</f>
        <v>44364</v>
      </c>
      <c r="DN66" s="666">
        <f>DN64+4</f>
        <v>44392</v>
      </c>
      <c r="DO66" s="666">
        <f>DO64+4</f>
        <v>44483</v>
      </c>
      <c r="DP66" s="666">
        <f t="shared" ref="DP66:DS66" si="190">DP64+4</f>
        <v>44511</v>
      </c>
      <c r="DQ66" s="666">
        <f t="shared" si="190"/>
        <v>44563</v>
      </c>
      <c r="DR66" s="666">
        <f t="shared" si="190"/>
        <v>44602</v>
      </c>
      <c r="DS66" s="666">
        <f>DS64+5</f>
        <v>44666</v>
      </c>
    </row>
    <row r="67" spans="1:131" ht="30" hidden="1" customHeight="1" x14ac:dyDescent="0.35">
      <c r="A67" s="1850"/>
      <c r="B67" s="1853"/>
      <c r="C67" s="693" t="s">
        <v>159</v>
      </c>
      <c r="D67" s="693" t="s">
        <v>160</v>
      </c>
      <c r="E67" s="694"/>
      <c r="F67" s="695"/>
      <c r="G67" s="696"/>
      <c r="H67" s="697"/>
      <c r="I67" s="696"/>
      <c r="J67" s="698"/>
      <c r="K67" s="698"/>
      <c r="L67" s="699"/>
      <c r="M67" s="700"/>
      <c r="N67" s="700"/>
      <c r="O67" s="698"/>
      <c r="P67" s="698"/>
      <c r="Q67" s="700"/>
      <c r="R67" s="701"/>
      <c r="S67" s="698"/>
      <c r="T67" s="695"/>
      <c r="U67" s="696"/>
      <c r="V67" s="702"/>
      <c r="W67" s="698"/>
      <c r="X67" s="703"/>
      <c r="Y67" s="698"/>
      <c r="Z67" s="696"/>
      <c r="AA67" s="704"/>
      <c r="AB67" s="696" t="e">
        <f>#REF!-8</f>
        <v>#REF!</v>
      </c>
      <c r="AC67" s="698" t="e">
        <f>#REF!-7</f>
        <v>#REF!</v>
      </c>
      <c r="AD67" s="698" t="e">
        <f>#REF!-7</f>
        <v>#REF!</v>
      </c>
      <c r="AE67" s="698" t="e">
        <f>#REF!-8</f>
        <v>#REF!</v>
      </c>
      <c r="AF67" s="698" t="e">
        <f>#REF!-4</f>
        <v>#REF!</v>
      </c>
      <c r="AG67" s="698" t="e">
        <f>#REF!-7</f>
        <v>#REF!</v>
      </c>
      <c r="AH67" s="698" t="e">
        <f>#REF!-3</f>
        <v>#REF!</v>
      </c>
      <c r="AI67" s="698" t="e">
        <f>#REF!-7</f>
        <v>#REF!</v>
      </c>
      <c r="AJ67" s="704" t="s">
        <v>114</v>
      </c>
      <c r="AK67" s="698" t="e">
        <f>#REF!-7</f>
        <v>#REF!</v>
      </c>
      <c r="AL67" s="698" t="e">
        <f>#REF!-11</f>
        <v>#REF!</v>
      </c>
      <c r="AM67" s="698">
        <v>41645</v>
      </c>
      <c r="AN67" s="698" t="e">
        <f>#REF!-1</f>
        <v>#REF!</v>
      </c>
      <c r="AO67" s="698" t="e">
        <f>#REF!-3</f>
        <v>#REF!</v>
      </c>
      <c r="AP67" s="698" t="e">
        <f>#REF!-7</f>
        <v>#REF!</v>
      </c>
      <c r="AQ67" s="698" t="e">
        <f>#REF!-2</f>
        <v>#REF!</v>
      </c>
      <c r="AR67" s="700">
        <v>41820</v>
      </c>
      <c r="AS67" s="700" t="e">
        <f>#REF!</f>
        <v>#REF!</v>
      </c>
      <c r="AT67" s="700" t="e">
        <f>#REF!</f>
        <v>#REF!</v>
      </c>
      <c r="AU67" s="705" t="e">
        <f>#REF!</f>
        <v>#REF!</v>
      </c>
      <c r="AV67" s="698">
        <v>41576</v>
      </c>
      <c r="AW67" s="698" t="e">
        <f>#REF!-1</f>
        <v>#REF!</v>
      </c>
      <c r="AX67" s="698" t="e">
        <f>#REF!-4</f>
        <v>#REF!</v>
      </c>
      <c r="AY67" s="698" t="e">
        <f>#REF!</f>
        <v>#REF!</v>
      </c>
      <c r="AZ67" s="698" t="e">
        <f>#REF!-2</f>
        <v>#REF!</v>
      </c>
      <c r="BA67" s="698" t="e">
        <f>#REF!</f>
        <v>#REF!</v>
      </c>
      <c r="BB67" s="698" t="e">
        <f>#REF!-2</f>
        <v>#REF!</v>
      </c>
      <c r="BC67" s="698" t="e">
        <f>#REF!</f>
        <v>#REF!</v>
      </c>
      <c r="BD67" s="698" t="e">
        <f>#REF!-9</f>
        <v>#REF!</v>
      </c>
      <c r="BE67" s="698" t="e">
        <f>#REF!-2</f>
        <v>#REF!</v>
      </c>
      <c r="BF67" s="701" t="e">
        <f>#REF!-2</f>
        <v>#REF!</v>
      </c>
      <c r="BG67" s="698">
        <v>42296</v>
      </c>
      <c r="BH67" s="696" t="s">
        <v>114</v>
      </c>
      <c r="BI67" s="704">
        <v>42331</v>
      </c>
      <c r="BJ67" s="704">
        <v>42359</v>
      </c>
      <c r="BK67" s="704">
        <f>BK55+5</f>
        <v>5</v>
      </c>
      <c r="BL67" s="704">
        <v>42437</v>
      </c>
      <c r="BM67" s="699">
        <v>42472</v>
      </c>
      <c r="BN67" s="699">
        <v>42507</v>
      </c>
      <c r="BO67" s="699">
        <v>42542</v>
      </c>
      <c r="BP67" s="699">
        <v>42577</v>
      </c>
      <c r="BQ67" s="699">
        <v>42605</v>
      </c>
      <c r="BR67" s="704"/>
      <c r="BS67" s="699"/>
      <c r="BT67" s="704"/>
      <c r="BU67" s="706"/>
      <c r="BV67" s="704">
        <f t="shared" ref="BV67:CA67" si="191">BV57+7</f>
        <v>42711</v>
      </c>
      <c r="BW67" s="704">
        <f t="shared" si="191"/>
        <v>42746</v>
      </c>
      <c r="BX67" s="704">
        <f t="shared" si="191"/>
        <v>42781</v>
      </c>
      <c r="BY67" s="704">
        <f t="shared" si="191"/>
        <v>42816</v>
      </c>
      <c r="BZ67" s="704">
        <f t="shared" si="191"/>
        <v>42851</v>
      </c>
      <c r="CA67" s="704">
        <f t="shared" si="191"/>
        <v>42886</v>
      </c>
      <c r="CB67" s="704">
        <f>CB57+7</f>
        <v>42914</v>
      </c>
      <c r="CC67" s="704">
        <f>CC57+7</f>
        <v>42942</v>
      </c>
      <c r="CD67" s="704">
        <f>CD57+7</f>
        <v>42970</v>
      </c>
      <c r="CE67" s="704">
        <f>CE57+7</f>
        <v>42998</v>
      </c>
      <c r="CF67" s="699" t="s">
        <v>116</v>
      </c>
      <c r="CG67" s="704" t="e">
        <f>CG68-2</f>
        <v>#REF!</v>
      </c>
      <c r="CH67" s="704" t="e">
        <f>CH68-2</f>
        <v>#REF!</v>
      </c>
      <c r="CI67" s="704" t="e">
        <f>CI68-2</f>
        <v>#REF!</v>
      </c>
      <c r="CJ67" s="704" t="e">
        <f>CJ68-2</f>
        <v>#REF!</v>
      </c>
      <c r="CK67" s="704" t="e">
        <f t="shared" ref="CK67:CQ67" si="192">CK68-2</f>
        <v>#REF!</v>
      </c>
      <c r="CL67" s="704" t="e">
        <f t="shared" si="192"/>
        <v>#REF!</v>
      </c>
      <c r="CM67" s="704" t="e">
        <f t="shared" si="192"/>
        <v>#REF!</v>
      </c>
      <c r="CN67" s="704" t="e">
        <f t="shared" si="192"/>
        <v>#REF!</v>
      </c>
      <c r="CO67" s="704" t="e">
        <f t="shared" si="192"/>
        <v>#REF!</v>
      </c>
      <c r="CP67" s="704" t="e">
        <f t="shared" si="192"/>
        <v>#REF!</v>
      </c>
      <c r="CQ67" s="704" t="e">
        <f t="shared" si="192"/>
        <v>#REF!</v>
      </c>
      <c r="CR67" s="704" t="s">
        <v>116</v>
      </c>
      <c r="CS67" s="704" t="e">
        <f t="shared" ref="CS67:DB67" si="193">CS68+4</f>
        <v>#REF!</v>
      </c>
      <c r="CT67" s="704" t="e">
        <f t="shared" si="193"/>
        <v>#REF!</v>
      </c>
      <c r="CU67" s="704" t="e">
        <f t="shared" si="193"/>
        <v>#REF!</v>
      </c>
      <c r="CV67" s="1540" t="e">
        <f t="shared" si="193"/>
        <v>#REF!</v>
      </c>
      <c r="CW67" s="704" t="e">
        <f t="shared" si="193"/>
        <v>#REF!</v>
      </c>
      <c r="CX67" s="704" t="e">
        <f t="shared" si="193"/>
        <v>#REF!</v>
      </c>
      <c r="CY67" s="704" t="e">
        <f t="shared" si="193"/>
        <v>#REF!</v>
      </c>
      <c r="CZ67" s="1472" t="e">
        <f t="shared" si="193"/>
        <v>#REF!</v>
      </c>
      <c r="DA67" s="704" t="e">
        <f t="shared" si="193"/>
        <v>#REF!</v>
      </c>
      <c r="DB67" s="1472" t="e">
        <f t="shared" si="193"/>
        <v>#REF!</v>
      </c>
      <c r="DD67" s="1472" t="e">
        <f>DD68+4</f>
        <v>#REF!</v>
      </c>
      <c r="DF67" s="1472" t="e">
        <f>DF68+4</f>
        <v>#REF!</v>
      </c>
      <c r="DG67" s="1472" t="e">
        <f>DG68+4</f>
        <v>#REF!</v>
      </c>
      <c r="DH67" s="1472" t="e">
        <f>DH68+4</f>
        <v>#REF!</v>
      </c>
      <c r="DI67" s="699" t="e">
        <f>DI68+4</f>
        <v>#REF!</v>
      </c>
      <c r="DJ67" s="1662"/>
      <c r="DK67" s="1474" t="e">
        <f>DK68+4</f>
        <v>#REF!</v>
      </c>
      <c r="DL67" s="1472">
        <f>DL68+4</f>
        <v>44306</v>
      </c>
      <c r="DM67" s="1472">
        <f>DM68+4</f>
        <v>44355</v>
      </c>
      <c r="DN67" s="1473">
        <f>DN68+4</f>
        <v>44383</v>
      </c>
      <c r="DO67" s="1473">
        <f>DO68+4</f>
        <v>44474</v>
      </c>
      <c r="DP67" s="1473">
        <f t="shared" ref="DP67:DS67" si="194">DP68+4</f>
        <v>44502</v>
      </c>
      <c r="DQ67" s="1473">
        <f t="shared" si="194"/>
        <v>44553</v>
      </c>
      <c r="DR67" s="1473">
        <f t="shared" si="194"/>
        <v>44593</v>
      </c>
      <c r="DS67" s="1473">
        <f t="shared" si="194"/>
        <v>44656</v>
      </c>
    </row>
    <row r="68" spans="1:131" ht="30" hidden="1" customHeight="1" x14ac:dyDescent="0.35">
      <c r="A68" s="1850"/>
      <c r="B68" s="1853"/>
      <c r="C68" s="707" t="s">
        <v>161</v>
      </c>
      <c r="D68" s="668" t="s">
        <v>162</v>
      </c>
      <c r="E68" s="669"/>
      <c r="F68" s="670"/>
      <c r="G68" s="671"/>
      <c r="H68" s="672"/>
      <c r="I68" s="671"/>
      <c r="J68" s="673"/>
      <c r="K68" s="673"/>
      <c r="L68" s="322"/>
      <c r="M68" s="674"/>
      <c r="N68" s="674"/>
      <c r="O68" s="673"/>
      <c r="P68" s="673"/>
      <c r="Q68" s="674"/>
      <c r="R68" s="675"/>
      <c r="S68" s="673"/>
      <c r="T68" s="670"/>
      <c r="U68" s="671"/>
      <c r="V68" s="676"/>
      <c r="W68" s="677"/>
      <c r="X68" s="318"/>
      <c r="Y68" s="677"/>
      <c r="Z68" s="678"/>
      <c r="AA68" s="319"/>
      <c r="AB68" s="678"/>
      <c r="AC68" s="673"/>
      <c r="AD68" s="673"/>
      <c r="AE68" s="673"/>
      <c r="AF68" s="673"/>
      <c r="AG68" s="673"/>
      <c r="AH68" s="673"/>
      <c r="AI68" s="674"/>
      <c r="AJ68" s="324"/>
      <c r="AK68" s="673"/>
      <c r="AL68" s="673"/>
      <c r="AM68" s="673"/>
      <c r="AN68" s="673"/>
      <c r="AO68" s="673"/>
      <c r="AP68" s="673"/>
      <c r="AQ68" s="673"/>
      <c r="AR68" s="674"/>
      <c r="AS68" s="673"/>
      <c r="AT68" s="673"/>
      <c r="AU68" s="321"/>
      <c r="AV68" s="673"/>
      <c r="AW68" s="673"/>
      <c r="AX68" s="673"/>
      <c r="AY68" s="673"/>
      <c r="AZ68" s="673"/>
      <c r="BA68" s="673"/>
      <c r="BB68" s="673"/>
      <c r="BC68" s="673"/>
      <c r="BD68" s="673"/>
      <c r="BE68" s="673"/>
      <c r="BF68" s="675"/>
      <c r="BG68" s="673"/>
      <c r="BH68" s="671"/>
      <c r="BI68" s="673"/>
      <c r="BJ68" s="321"/>
      <c r="BK68" s="673"/>
      <c r="BL68" s="673"/>
      <c r="BM68" s="675"/>
      <c r="BN68" s="675"/>
      <c r="BO68" s="675"/>
      <c r="BP68" s="675"/>
      <c r="BQ68" s="675"/>
      <c r="BR68" s="673"/>
      <c r="BS68" s="692"/>
      <c r="BT68" s="673"/>
      <c r="BU68" s="671"/>
      <c r="BV68" s="673">
        <f t="shared" ref="BV68:CA68" si="195">BV57+9</f>
        <v>42713</v>
      </c>
      <c r="BW68" s="673">
        <f t="shared" si="195"/>
        <v>42748</v>
      </c>
      <c r="BX68" s="673">
        <f t="shared" si="195"/>
        <v>42783</v>
      </c>
      <c r="BY68" s="673">
        <f t="shared" si="195"/>
        <v>42818</v>
      </c>
      <c r="BZ68" s="673">
        <f t="shared" si="195"/>
        <v>42853</v>
      </c>
      <c r="CA68" s="674">
        <f t="shared" si="195"/>
        <v>42888</v>
      </c>
      <c r="CB68" s="673">
        <f>CB67+2</f>
        <v>42916</v>
      </c>
      <c r="CC68" s="673">
        <f>CC67+2</f>
        <v>42944</v>
      </c>
      <c r="CD68" s="673">
        <f>CD67+2</f>
        <v>42972</v>
      </c>
      <c r="CE68" s="673">
        <f>CE67+2</f>
        <v>43000</v>
      </c>
      <c r="CF68" s="708" t="s">
        <v>116</v>
      </c>
      <c r="CG68" s="673" t="e">
        <f>CG69-4</f>
        <v>#REF!</v>
      </c>
      <c r="CH68" s="673" t="e">
        <f>CH69-4</f>
        <v>#REF!</v>
      </c>
      <c r="CI68" s="673" t="e">
        <f>CI69-4</f>
        <v>#REF!</v>
      </c>
      <c r="CJ68" s="673" t="e">
        <f>CJ69-4</f>
        <v>#REF!</v>
      </c>
      <c r="CK68" s="673" t="e">
        <f t="shared" ref="CK68:DB68" si="196">CK69-4</f>
        <v>#REF!</v>
      </c>
      <c r="CL68" s="673" t="e">
        <f t="shared" si="196"/>
        <v>#REF!</v>
      </c>
      <c r="CM68" s="673" t="e">
        <f t="shared" si="196"/>
        <v>#REF!</v>
      </c>
      <c r="CN68" s="673" t="e">
        <f t="shared" si="196"/>
        <v>#REF!</v>
      </c>
      <c r="CO68" s="673" t="e">
        <f t="shared" si="196"/>
        <v>#REF!</v>
      </c>
      <c r="CP68" s="673" t="e">
        <f t="shared" si="196"/>
        <v>#REF!</v>
      </c>
      <c r="CQ68" s="321" t="e">
        <f t="shared" si="196"/>
        <v>#REF!</v>
      </c>
      <c r="CR68" s="321" t="s">
        <v>116</v>
      </c>
      <c r="CS68" s="673" t="e">
        <f t="shared" si="196"/>
        <v>#REF!</v>
      </c>
      <c r="CT68" s="673" t="e">
        <f t="shared" si="196"/>
        <v>#REF!</v>
      </c>
      <c r="CU68" s="673" t="e">
        <f t="shared" si="196"/>
        <v>#REF!</v>
      </c>
      <c r="CV68" s="1601" t="e">
        <f t="shared" si="196"/>
        <v>#REF!</v>
      </c>
      <c r="CW68" s="673" t="e">
        <f t="shared" si="196"/>
        <v>#REF!</v>
      </c>
      <c r="CX68" s="673" t="e">
        <f t="shared" si="196"/>
        <v>#REF!</v>
      </c>
      <c r="CY68" s="673" t="e">
        <f t="shared" si="196"/>
        <v>#REF!</v>
      </c>
      <c r="CZ68" s="1210" t="e">
        <f t="shared" si="196"/>
        <v>#REF!</v>
      </c>
      <c r="DA68" s="673" t="e">
        <f t="shared" si="196"/>
        <v>#REF!</v>
      </c>
      <c r="DB68" s="1210" t="e">
        <f t="shared" si="196"/>
        <v>#REF!</v>
      </c>
      <c r="DD68" s="1210" t="e">
        <f>DD69-4</f>
        <v>#REF!</v>
      </c>
      <c r="DF68" s="1210" t="e">
        <f>DF69-4</f>
        <v>#REF!</v>
      </c>
      <c r="DG68" s="1210" t="e">
        <f>DG69-4</f>
        <v>#REF!</v>
      </c>
      <c r="DH68" s="1210" t="e">
        <f>DH69-4</f>
        <v>#REF!</v>
      </c>
      <c r="DI68" s="675" t="e">
        <f>DI69-4</f>
        <v>#REF!</v>
      </c>
      <c r="DJ68" s="1662"/>
      <c r="DK68" s="1212" t="e">
        <f>DK69-4</f>
        <v>#REF!</v>
      </c>
      <c r="DL68" s="1210">
        <f>DL71-4</f>
        <v>44302</v>
      </c>
      <c r="DM68" s="1210">
        <f>DM71-5</f>
        <v>44351</v>
      </c>
      <c r="DN68" s="1211">
        <f>DN69-4</f>
        <v>44379</v>
      </c>
      <c r="DO68" s="1211">
        <f>DO69-4</f>
        <v>44470</v>
      </c>
      <c r="DP68" s="1211">
        <f t="shared" ref="DP68:DS68" si="197">DP69-4</f>
        <v>44498</v>
      </c>
      <c r="DQ68" s="1723">
        <f>DQ69-16</f>
        <v>44549</v>
      </c>
      <c r="DR68" s="1211">
        <f t="shared" si="197"/>
        <v>44589</v>
      </c>
      <c r="DS68" s="1211">
        <f t="shared" si="197"/>
        <v>44652</v>
      </c>
    </row>
    <row r="69" spans="1:131" ht="30" hidden="1" customHeight="1" x14ac:dyDescent="0.35">
      <c r="A69" s="1850"/>
      <c r="B69" s="1853"/>
      <c r="C69" s="693" t="s">
        <v>163</v>
      </c>
      <c r="D69" s="709" t="s">
        <v>164</v>
      </c>
      <c r="E69" s="694"/>
      <c r="F69" s="695"/>
      <c r="G69" s="696"/>
      <c r="H69" s="697"/>
      <c r="I69" s="696"/>
      <c r="J69" s="698"/>
      <c r="K69" s="698"/>
      <c r="L69" s="699"/>
      <c r="M69" s="700"/>
      <c r="N69" s="700"/>
      <c r="O69" s="698"/>
      <c r="P69" s="698"/>
      <c r="Q69" s="700"/>
      <c r="R69" s="701"/>
      <c r="S69" s="698"/>
      <c r="T69" s="695"/>
      <c r="U69" s="696"/>
      <c r="V69" s="710"/>
      <c r="W69" s="711"/>
      <c r="X69" s="712"/>
      <c r="Y69" s="711"/>
      <c r="Z69" s="713"/>
      <c r="AA69" s="714"/>
      <c r="AB69" s="713"/>
      <c r="AC69" s="698"/>
      <c r="AD69" s="698"/>
      <c r="AE69" s="698"/>
      <c r="AF69" s="698"/>
      <c r="AG69" s="698"/>
      <c r="AH69" s="698"/>
      <c r="AI69" s="700"/>
      <c r="AJ69" s="705"/>
      <c r="AK69" s="698"/>
      <c r="AL69" s="698"/>
      <c r="AM69" s="698"/>
      <c r="AN69" s="698"/>
      <c r="AO69" s="698"/>
      <c r="AP69" s="698"/>
      <c r="AQ69" s="698"/>
      <c r="AR69" s="700"/>
      <c r="AS69" s="698"/>
      <c r="AT69" s="698"/>
      <c r="AU69" s="704"/>
      <c r="AV69" s="698"/>
      <c r="AW69" s="698"/>
      <c r="AX69" s="698"/>
      <c r="AY69" s="698"/>
      <c r="AZ69" s="698"/>
      <c r="BA69" s="698"/>
      <c r="BB69" s="698"/>
      <c r="BC69" s="698"/>
      <c r="BD69" s="698"/>
      <c r="BE69" s="698"/>
      <c r="BF69" s="701"/>
      <c r="BG69" s="698"/>
      <c r="BH69" s="696"/>
      <c r="BI69" s="698"/>
      <c r="BJ69" s="704"/>
      <c r="BK69" s="698"/>
      <c r="BL69" s="698"/>
      <c r="BM69" s="701"/>
      <c r="BN69" s="701"/>
      <c r="BO69" s="701"/>
      <c r="BP69" s="701"/>
      <c r="BQ69" s="701"/>
      <c r="BR69" s="698"/>
      <c r="BS69" s="715"/>
      <c r="BT69" s="698"/>
      <c r="BU69" s="696"/>
      <c r="BV69" s="698">
        <f t="shared" ref="BV69:CE69" si="198">BV67+6</f>
        <v>42717</v>
      </c>
      <c r="BW69" s="698">
        <f t="shared" si="198"/>
        <v>42752</v>
      </c>
      <c r="BX69" s="698">
        <f t="shared" si="198"/>
        <v>42787</v>
      </c>
      <c r="BY69" s="698">
        <f t="shared" si="198"/>
        <v>42822</v>
      </c>
      <c r="BZ69" s="698">
        <f t="shared" si="198"/>
        <v>42857</v>
      </c>
      <c r="CA69" s="698">
        <f t="shared" si="198"/>
        <v>42892</v>
      </c>
      <c r="CB69" s="698">
        <f t="shared" si="198"/>
        <v>42920</v>
      </c>
      <c r="CC69" s="698">
        <f t="shared" si="198"/>
        <v>42948</v>
      </c>
      <c r="CD69" s="698">
        <f t="shared" si="198"/>
        <v>42976</v>
      </c>
      <c r="CE69" s="698">
        <f t="shared" si="198"/>
        <v>43004</v>
      </c>
      <c r="CF69" s="701" t="s">
        <v>116</v>
      </c>
      <c r="CG69" s="698" t="e">
        <f>CG70</f>
        <v>#REF!</v>
      </c>
      <c r="CH69" s="698" t="e">
        <f>CH70</f>
        <v>#REF!</v>
      </c>
      <c r="CI69" s="698" t="e">
        <f>CI70</f>
        <v>#REF!</v>
      </c>
      <c r="CJ69" s="698" t="e">
        <f>CJ70</f>
        <v>#REF!</v>
      </c>
      <c r="CK69" s="698" t="e">
        <f t="shared" ref="CK69:DB69" si="199">CK70</f>
        <v>#REF!</v>
      </c>
      <c r="CL69" s="698" t="e">
        <f t="shared" si="199"/>
        <v>#REF!</v>
      </c>
      <c r="CM69" s="698" t="e">
        <f t="shared" si="199"/>
        <v>#REF!</v>
      </c>
      <c r="CN69" s="698" t="e">
        <f t="shared" si="199"/>
        <v>#REF!</v>
      </c>
      <c r="CO69" s="698" t="e">
        <f t="shared" si="199"/>
        <v>#REF!</v>
      </c>
      <c r="CP69" s="698" t="e">
        <f t="shared" si="199"/>
        <v>#REF!</v>
      </c>
      <c r="CQ69" s="704" t="e">
        <f t="shared" si="199"/>
        <v>#REF!</v>
      </c>
      <c r="CR69" s="704" t="s">
        <v>116</v>
      </c>
      <c r="CS69" s="698" t="e">
        <f t="shared" si="199"/>
        <v>#REF!</v>
      </c>
      <c r="CT69" s="698" t="e">
        <f t="shared" si="199"/>
        <v>#REF!</v>
      </c>
      <c r="CU69" s="698" t="e">
        <f t="shared" si="199"/>
        <v>#REF!</v>
      </c>
      <c r="CV69" s="1601" t="e">
        <f t="shared" si="199"/>
        <v>#REF!</v>
      </c>
      <c r="CW69" s="698" t="e">
        <f t="shared" si="199"/>
        <v>#REF!</v>
      </c>
      <c r="CX69" s="698" t="e">
        <f t="shared" si="199"/>
        <v>#REF!</v>
      </c>
      <c r="CY69" s="698" t="e">
        <f t="shared" si="199"/>
        <v>#REF!</v>
      </c>
      <c r="CZ69" s="1614" t="e">
        <f t="shared" si="199"/>
        <v>#REF!</v>
      </c>
      <c r="DA69" s="698" t="e">
        <f t="shared" si="199"/>
        <v>#REF!</v>
      </c>
      <c r="DB69" s="1614" t="e">
        <f t="shared" si="199"/>
        <v>#REF!</v>
      </c>
      <c r="DD69" s="1614" t="e">
        <f>DD70</f>
        <v>#REF!</v>
      </c>
      <c r="DF69" s="1614" t="e">
        <f>DF70</f>
        <v>#REF!</v>
      </c>
      <c r="DG69" s="1614" t="e">
        <f>DG70</f>
        <v>#REF!</v>
      </c>
      <c r="DH69" s="1614" t="e">
        <f>DH70</f>
        <v>#REF!</v>
      </c>
      <c r="DI69" s="701" t="e">
        <f>DI70</f>
        <v>#REF!</v>
      </c>
      <c r="DJ69" s="1662"/>
      <c r="DK69" s="1654" t="e">
        <f>DK70</f>
        <v>#REF!</v>
      </c>
      <c r="DL69" s="1614">
        <f>DL70</f>
        <v>44305</v>
      </c>
      <c r="DM69" s="1614">
        <f>DM70</f>
        <v>44355</v>
      </c>
      <c r="DN69" s="1636">
        <f>DN70</f>
        <v>44383</v>
      </c>
      <c r="DO69" s="1636">
        <f>DO70</f>
        <v>44474</v>
      </c>
      <c r="DP69" s="1636">
        <f t="shared" ref="DP69:DS69" si="200">DP70</f>
        <v>44502</v>
      </c>
      <c r="DQ69" s="1636">
        <f t="shared" si="200"/>
        <v>44565</v>
      </c>
      <c r="DR69" s="1636">
        <f t="shared" si="200"/>
        <v>44593</v>
      </c>
      <c r="DS69" s="1636">
        <f t="shared" si="200"/>
        <v>44656</v>
      </c>
    </row>
    <row r="70" spans="1:131" ht="30" hidden="1" customHeight="1" x14ac:dyDescent="0.35">
      <c r="A70" s="1850"/>
      <c r="B70" s="1853"/>
      <c r="C70" s="693" t="s">
        <v>165</v>
      </c>
      <c r="D70" s="709" t="s">
        <v>164</v>
      </c>
      <c r="E70" s="694"/>
      <c r="F70" s="695"/>
      <c r="G70" s="696"/>
      <c r="H70" s="697"/>
      <c r="I70" s="696"/>
      <c r="J70" s="698"/>
      <c r="K70" s="698"/>
      <c r="L70" s="699"/>
      <c r="M70" s="700"/>
      <c r="N70" s="700"/>
      <c r="O70" s="698"/>
      <c r="P70" s="698"/>
      <c r="Q70" s="700"/>
      <c r="R70" s="701"/>
      <c r="S70" s="698"/>
      <c r="T70" s="695"/>
      <c r="U70" s="696"/>
      <c r="V70" s="710"/>
      <c r="W70" s="711"/>
      <c r="X70" s="712"/>
      <c r="Y70" s="711"/>
      <c r="Z70" s="713"/>
      <c r="AA70" s="714"/>
      <c r="AB70" s="713"/>
      <c r="AC70" s="698"/>
      <c r="AD70" s="698"/>
      <c r="AE70" s="698"/>
      <c r="AF70" s="698"/>
      <c r="AG70" s="698"/>
      <c r="AH70" s="698"/>
      <c r="AI70" s="700"/>
      <c r="AJ70" s="705"/>
      <c r="AK70" s="698"/>
      <c r="AL70" s="698"/>
      <c r="AM70" s="698"/>
      <c r="AN70" s="698"/>
      <c r="AO70" s="698"/>
      <c r="AP70" s="698"/>
      <c r="AQ70" s="698"/>
      <c r="AR70" s="700"/>
      <c r="AS70" s="698"/>
      <c r="AT70" s="698"/>
      <c r="AU70" s="704"/>
      <c r="AV70" s="698"/>
      <c r="AW70" s="698"/>
      <c r="AX70" s="698"/>
      <c r="AY70" s="698"/>
      <c r="AZ70" s="698"/>
      <c r="BA70" s="698"/>
      <c r="BB70" s="698"/>
      <c r="BC70" s="698"/>
      <c r="BD70" s="698"/>
      <c r="BE70" s="698"/>
      <c r="BF70" s="701"/>
      <c r="BG70" s="698"/>
      <c r="BH70" s="696"/>
      <c r="BI70" s="698"/>
      <c r="BJ70" s="704"/>
      <c r="BK70" s="698"/>
      <c r="BL70" s="698"/>
      <c r="BM70" s="701"/>
      <c r="BN70" s="701"/>
      <c r="BO70" s="701"/>
      <c r="BP70" s="701"/>
      <c r="BQ70" s="701"/>
      <c r="BR70" s="698"/>
      <c r="BS70" s="715"/>
      <c r="BT70" s="698"/>
      <c r="BU70" s="696"/>
      <c r="BV70" s="698">
        <f t="shared" ref="BV70:CB70" si="201">BV69</f>
        <v>42717</v>
      </c>
      <c r="BW70" s="698">
        <f t="shared" si="201"/>
        <v>42752</v>
      </c>
      <c r="BX70" s="698">
        <f t="shared" si="201"/>
        <v>42787</v>
      </c>
      <c r="BY70" s="698">
        <f t="shared" si="201"/>
        <v>42822</v>
      </c>
      <c r="BZ70" s="698">
        <f t="shared" si="201"/>
        <v>42857</v>
      </c>
      <c r="CA70" s="698">
        <f t="shared" si="201"/>
        <v>42892</v>
      </c>
      <c r="CB70" s="698">
        <f t="shared" si="201"/>
        <v>42920</v>
      </c>
      <c r="CC70" s="698">
        <f>CC69</f>
        <v>42948</v>
      </c>
      <c r="CD70" s="698">
        <f>CD69</f>
        <v>42976</v>
      </c>
      <c r="CE70" s="698">
        <f>CE69</f>
        <v>43004</v>
      </c>
      <c r="CF70" s="701" t="s">
        <v>116</v>
      </c>
      <c r="CG70" s="698" t="e">
        <f t="shared" ref="CG70:CJ72" si="202">CG71-1</f>
        <v>#REF!</v>
      </c>
      <c r="CH70" s="698" t="e">
        <f t="shared" si="202"/>
        <v>#REF!</v>
      </c>
      <c r="CI70" s="698" t="e">
        <f t="shared" si="202"/>
        <v>#REF!</v>
      </c>
      <c r="CJ70" s="698" t="e">
        <f t="shared" si="202"/>
        <v>#REF!</v>
      </c>
      <c r="CK70" s="698" t="e">
        <f t="shared" ref="CK70:DB70" si="203">CK71-1</f>
        <v>#REF!</v>
      </c>
      <c r="CL70" s="698" t="e">
        <f t="shared" si="203"/>
        <v>#REF!</v>
      </c>
      <c r="CM70" s="698" t="e">
        <f t="shared" si="203"/>
        <v>#REF!</v>
      </c>
      <c r="CN70" s="698" t="e">
        <f t="shared" si="203"/>
        <v>#REF!</v>
      </c>
      <c r="CO70" s="698" t="e">
        <f t="shared" si="203"/>
        <v>#REF!</v>
      </c>
      <c r="CP70" s="698" t="e">
        <f t="shared" si="203"/>
        <v>#REF!</v>
      </c>
      <c r="CQ70" s="704" t="e">
        <f t="shared" si="203"/>
        <v>#REF!</v>
      </c>
      <c r="CR70" s="704" t="s">
        <v>116</v>
      </c>
      <c r="CS70" s="698" t="e">
        <f t="shared" si="203"/>
        <v>#REF!</v>
      </c>
      <c r="CT70" s="698" t="e">
        <f t="shared" si="203"/>
        <v>#REF!</v>
      </c>
      <c r="CU70" s="698" t="e">
        <f t="shared" si="203"/>
        <v>#REF!</v>
      </c>
      <c r="CV70" s="1601" t="e">
        <f t="shared" si="203"/>
        <v>#REF!</v>
      </c>
      <c r="CW70" s="698" t="e">
        <f t="shared" si="203"/>
        <v>#REF!</v>
      </c>
      <c r="CX70" s="698" t="e">
        <f t="shared" si="203"/>
        <v>#REF!</v>
      </c>
      <c r="CY70" s="698" t="e">
        <f t="shared" si="203"/>
        <v>#REF!</v>
      </c>
      <c r="CZ70" s="1614" t="e">
        <f t="shared" si="203"/>
        <v>#REF!</v>
      </c>
      <c r="DA70" s="698" t="e">
        <f t="shared" si="203"/>
        <v>#REF!</v>
      </c>
      <c r="DB70" s="1614" t="e">
        <f t="shared" si="203"/>
        <v>#REF!</v>
      </c>
      <c r="DD70" s="1614" t="e">
        <f>DD71-1</f>
        <v>#REF!</v>
      </c>
      <c r="DF70" s="1614" t="e">
        <f t="shared" ref="DF70:DI72" si="204">DF71-1</f>
        <v>#REF!</v>
      </c>
      <c r="DG70" s="1614" t="e">
        <f t="shared" si="204"/>
        <v>#REF!</v>
      </c>
      <c r="DH70" s="1614" t="e">
        <f t="shared" si="204"/>
        <v>#REF!</v>
      </c>
      <c r="DI70" s="701" t="e">
        <f t="shared" si="204"/>
        <v>#REF!</v>
      </c>
      <c r="DJ70" s="1662"/>
      <c r="DK70" s="1654" t="e">
        <f>DK71-1</f>
        <v>#REF!</v>
      </c>
      <c r="DL70" s="1614">
        <f t="shared" ref="DL70:DM72" si="205">DL71-1</f>
        <v>44305</v>
      </c>
      <c r="DM70" s="1614">
        <f t="shared" si="205"/>
        <v>44355</v>
      </c>
      <c r="DN70" s="1636">
        <f t="shared" ref="DN70:DS72" si="206">DN71-1</f>
        <v>44383</v>
      </c>
      <c r="DO70" s="1636">
        <f t="shared" si="206"/>
        <v>44474</v>
      </c>
      <c r="DP70" s="1636">
        <f t="shared" si="206"/>
        <v>44502</v>
      </c>
      <c r="DQ70" s="1636">
        <f t="shared" si="206"/>
        <v>44565</v>
      </c>
      <c r="DR70" s="1636">
        <f t="shared" si="206"/>
        <v>44593</v>
      </c>
      <c r="DS70" s="1636">
        <f t="shared" si="206"/>
        <v>44656</v>
      </c>
    </row>
    <row r="71" spans="1:131" s="594" customFormat="1" ht="30" hidden="1" customHeight="1" x14ac:dyDescent="0.35">
      <c r="A71" s="1850"/>
      <c r="B71" s="1853"/>
      <c r="C71" s="693" t="s">
        <v>166</v>
      </c>
      <c r="D71" s="693" t="s">
        <v>167</v>
      </c>
      <c r="E71" s="694"/>
      <c r="F71" s="695"/>
      <c r="G71" s="696"/>
      <c r="H71" s="697"/>
      <c r="I71" s="696"/>
      <c r="J71" s="698"/>
      <c r="K71" s="698"/>
      <c r="L71" s="699"/>
      <c r="M71" s="700"/>
      <c r="N71" s="700"/>
      <c r="O71" s="698"/>
      <c r="P71" s="698"/>
      <c r="Q71" s="700"/>
      <c r="R71" s="701"/>
      <c r="S71" s="698"/>
      <c r="T71" s="695"/>
      <c r="U71" s="696"/>
      <c r="V71" s="702"/>
      <c r="W71" s="698"/>
      <c r="X71" s="703"/>
      <c r="Y71" s="698"/>
      <c r="Z71" s="696"/>
      <c r="AA71" s="704"/>
      <c r="AB71" s="696">
        <f>AB84-8</f>
        <v>41337</v>
      </c>
      <c r="AC71" s="698">
        <f>AC84-7</f>
        <v>41358</v>
      </c>
      <c r="AD71" s="698">
        <f>AD84-7</f>
        <v>41393</v>
      </c>
      <c r="AE71" s="698">
        <f>AE84-8</f>
        <v>41057</v>
      </c>
      <c r="AF71" s="698">
        <f>AF84-4</f>
        <v>41449</v>
      </c>
      <c r="AG71" s="698">
        <f>AG84-7</f>
        <v>41477</v>
      </c>
      <c r="AH71" s="698">
        <f>AH84-3</f>
        <v>41512</v>
      </c>
      <c r="AI71" s="698">
        <f>AI84-7</f>
        <v>41175</v>
      </c>
      <c r="AJ71" s="704" t="s">
        <v>114</v>
      </c>
      <c r="AK71" s="698">
        <f>AK84-7</f>
        <v>41211</v>
      </c>
      <c r="AL71" s="698">
        <f>AL84-11</f>
        <v>41238</v>
      </c>
      <c r="AM71" s="698">
        <v>41645</v>
      </c>
      <c r="AN71" s="698">
        <f>AN84-1</f>
        <v>41322</v>
      </c>
      <c r="AO71" s="698">
        <f>AO84-3</f>
        <v>41357</v>
      </c>
      <c r="AP71" s="698">
        <f>AP84-7</f>
        <v>41385</v>
      </c>
      <c r="AQ71" s="698">
        <f>AQ84-2</f>
        <v>41420</v>
      </c>
      <c r="AR71" s="700">
        <v>41820</v>
      </c>
      <c r="AS71" s="700">
        <f>AS84</f>
        <v>41855</v>
      </c>
      <c r="AT71" s="700">
        <f>AT84</f>
        <v>41525</v>
      </c>
      <c r="AU71" s="705">
        <f>AU84</f>
        <v>41918</v>
      </c>
      <c r="AV71" s="698">
        <v>41576</v>
      </c>
      <c r="AW71" s="698">
        <f>AW84-1</f>
        <v>41953</v>
      </c>
      <c r="AX71" s="698">
        <f>AX84-4</f>
        <v>41981</v>
      </c>
      <c r="AY71" s="698">
        <f>AY84</f>
        <v>42016</v>
      </c>
      <c r="AZ71" s="698">
        <f>AZ84-2</f>
        <v>42058</v>
      </c>
      <c r="BA71" s="698">
        <f>BA84</f>
        <v>42090</v>
      </c>
      <c r="BB71" s="698">
        <f>BB84-2</f>
        <v>42121</v>
      </c>
      <c r="BC71" s="698">
        <f>BC84</f>
        <v>42159</v>
      </c>
      <c r="BD71" s="698">
        <f>BD84-9</f>
        <v>42184</v>
      </c>
      <c r="BE71" s="698">
        <f>BE84-2</f>
        <v>42226</v>
      </c>
      <c r="BF71" s="701">
        <f>BF84-2</f>
        <v>42261</v>
      </c>
      <c r="BG71" s="698">
        <v>42296</v>
      </c>
      <c r="BH71" s="696" t="s">
        <v>114</v>
      </c>
      <c r="BI71" s="704">
        <v>42331</v>
      </c>
      <c r="BJ71" s="704">
        <v>42359</v>
      </c>
      <c r="BK71" s="704">
        <f>BK57+5</f>
        <v>42394</v>
      </c>
      <c r="BL71" s="704">
        <v>42437</v>
      </c>
      <c r="BM71" s="699">
        <v>42472</v>
      </c>
      <c r="BN71" s="699">
        <v>42507</v>
      </c>
      <c r="BO71" s="699">
        <v>42542</v>
      </c>
      <c r="BP71" s="699">
        <v>42577</v>
      </c>
      <c r="BQ71" s="699">
        <v>42605</v>
      </c>
      <c r="BR71" s="704">
        <f>BR57+14</f>
        <v>42634</v>
      </c>
      <c r="BS71" s="716">
        <v>42654</v>
      </c>
      <c r="BT71" s="704" t="s">
        <v>116</v>
      </c>
      <c r="BU71" s="717">
        <f>BU57+13</f>
        <v>42689</v>
      </c>
      <c r="BV71" s="704">
        <f t="shared" ref="BV71:CB71" si="207">BV70+1</f>
        <v>42718</v>
      </c>
      <c r="BW71" s="704">
        <f t="shared" si="207"/>
        <v>42753</v>
      </c>
      <c r="BX71" s="704">
        <f t="shared" si="207"/>
        <v>42788</v>
      </c>
      <c r="BY71" s="704">
        <f t="shared" si="207"/>
        <v>42823</v>
      </c>
      <c r="BZ71" s="704">
        <f t="shared" si="207"/>
        <v>42858</v>
      </c>
      <c r="CA71" s="704">
        <f t="shared" si="207"/>
        <v>42893</v>
      </c>
      <c r="CB71" s="704">
        <f t="shared" si="207"/>
        <v>42921</v>
      </c>
      <c r="CC71" s="704">
        <f t="shared" ref="CC71:CE73" si="208">CC70+1</f>
        <v>42949</v>
      </c>
      <c r="CD71" s="704">
        <f t="shared" si="208"/>
        <v>42977</v>
      </c>
      <c r="CE71" s="704">
        <f t="shared" si="208"/>
        <v>43005</v>
      </c>
      <c r="CF71" s="699" t="s">
        <v>116</v>
      </c>
      <c r="CG71" s="704" t="e">
        <f t="shared" si="202"/>
        <v>#REF!</v>
      </c>
      <c r="CH71" s="704" t="e">
        <f t="shared" si="202"/>
        <v>#REF!</v>
      </c>
      <c r="CI71" s="704" t="e">
        <f t="shared" si="202"/>
        <v>#REF!</v>
      </c>
      <c r="CJ71" s="704" t="e">
        <f t="shared" si="202"/>
        <v>#REF!</v>
      </c>
      <c r="CK71" s="704" t="e">
        <f t="shared" ref="CK71:CW71" si="209">CK72-1</f>
        <v>#REF!</v>
      </c>
      <c r="CL71" s="704" t="e">
        <f t="shared" si="209"/>
        <v>#REF!</v>
      </c>
      <c r="CM71" s="704" t="e">
        <f t="shared" si="209"/>
        <v>#REF!</v>
      </c>
      <c r="CN71" s="704" t="e">
        <f t="shared" si="209"/>
        <v>#REF!</v>
      </c>
      <c r="CO71" s="704" t="e">
        <f t="shared" si="209"/>
        <v>#REF!</v>
      </c>
      <c r="CP71" s="704" t="e">
        <f t="shared" si="209"/>
        <v>#REF!</v>
      </c>
      <c r="CQ71" s="704" t="e">
        <f t="shared" si="209"/>
        <v>#REF!</v>
      </c>
      <c r="CR71" s="704" t="s">
        <v>116</v>
      </c>
      <c r="CS71" s="704" t="e">
        <f t="shared" si="209"/>
        <v>#REF!</v>
      </c>
      <c r="CT71" s="704" t="e">
        <f t="shared" si="209"/>
        <v>#REF!</v>
      </c>
      <c r="CU71" s="704" t="e">
        <f t="shared" si="209"/>
        <v>#REF!</v>
      </c>
      <c r="CV71" s="1540" t="e">
        <f t="shared" si="209"/>
        <v>#REF!</v>
      </c>
      <c r="CW71" s="704" t="e">
        <f t="shared" si="209"/>
        <v>#REF!</v>
      </c>
      <c r="CX71" s="704" t="e">
        <f>CX72-1</f>
        <v>#REF!</v>
      </c>
      <c r="CY71" s="704" t="e">
        <f>CY72-1</f>
        <v>#REF!</v>
      </c>
      <c r="CZ71" s="1472" t="e">
        <f>CZ72-1</f>
        <v>#REF!</v>
      </c>
      <c r="DA71" s="704" t="e">
        <f>DA72-1</f>
        <v>#REF!</v>
      </c>
      <c r="DB71" s="1472" t="e">
        <f>DB72-1</f>
        <v>#REF!</v>
      </c>
      <c r="DD71" s="1472" t="e">
        <f>DD72-1</f>
        <v>#REF!</v>
      </c>
      <c r="DF71" s="1472" t="e">
        <f t="shared" si="204"/>
        <v>#REF!</v>
      </c>
      <c r="DG71" s="1472" t="e">
        <f t="shared" si="204"/>
        <v>#REF!</v>
      </c>
      <c r="DH71" s="1472" t="e">
        <f t="shared" si="204"/>
        <v>#REF!</v>
      </c>
      <c r="DI71" s="699" t="e">
        <f t="shared" si="204"/>
        <v>#REF!</v>
      </c>
      <c r="DJ71" s="1663"/>
      <c r="DK71" s="1474" t="e">
        <f>DK72-1</f>
        <v>#REF!</v>
      </c>
      <c r="DL71" s="1472">
        <f t="shared" si="205"/>
        <v>44306</v>
      </c>
      <c r="DM71" s="1472">
        <f t="shared" si="205"/>
        <v>44356</v>
      </c>
      <c r="DN71" s="1473">
        <f t="shared" si="206"/>
        <v>44384</v>
      </c>
      <c r="DO71" s="1473">
        <f t="shared" si="206"/>
        <v>44475</v>
      </c>
      <c r="DP71" s="1473">
        <f t="shared" si="206"/>
        <v>44503</v>
      </c>
      <c r="DQ71" s="1473">
        <f t="shared" si="206"/>
        <v>44566</v>
      </c>
      <c r="DR71" s="1473">
        <f t="shared" si="206"/>
        <v>44594</v>
      </c>
      <c r="DS71" s="1473">
        <f t="shared" si="206"/>
        <v>44657</v>
      </c>
      <c r="DT71" s="2"/>
      <c r="DU71" s="2"/>
      <c r="DV71" s="2"/>
      <c r="DW71" s="2"/>
      <c r="DX71" s="2"/>
      <c r="DY71" s="2"/>
      <c r="DZ71" s="2"/>
      <c r="EA71" s="2"/>
    </row>
    <row r="72" spans="1:131" ht="68.400000000000006" hidden="1" customHeight="1" x14ac:dyDescent="0.35">
      <c r="A72" s="1850"/>
      <c r="B72" s="1853"/>
      <c r="C72" s="693" t="s">
        <v>170</v>
      </c>
      <c r="D72" s="741" t="s">
        <v>171</v>
      </c>
      <c r="E72" s="739"/>
      <c r="F72" s="736"/>
      <c r="G72" s="667"/>
      <c r="H72" s="667"/>
      <c r="I72" s="667"/>
      <c r="J72" s="667"/>
      <c r="K72" s="667"/>
      <c r="L72" s="420"/>
      <c r="M72" s="665"/>
      <c r="N72" s="665"/>
      <c r="O72" s="665"/>
      <c r="P72" s="665"/>
      <c r="Q72" s="665"/>
      <c r="R72" s="666"/>
      <c r="S72" s="665"/>
      <c r="T72" s="740"/>
      <c r="U72" s="667"/>
      <c r="V72" s="661"/>
      <c r="W72" s="662"/>
      <c r="X72" s="182"/>
      <c r="Y72" s="662"/>
      <c r="Z72" s="663"/>
      <c r="AA72" s="664"/>
      <c r="AB72" s="663"/>
      <c r="AC72" s="665"/>
      <c r="AD72" s="665"/>
      <c r="AE72" s="665"/>
      <c r="AF72" s="665"/>
      <c r="AG72" s="665"/>
      <c r="AH72" s="665"/>
      <c r="AI72" s="665"/>
      <c r="AJ72" s="183"/>
      <c r="AK72" s="665"/>
      <c r="AL72" s="665"/>
      <c r="AM72" s="665"/>
      <c r="AN72" s="665"/>
      <c r="AO72" s="665"/>
      <c r="AP72" s="665"/>
      <c r="AQ72" s="665"/>
      <c r="AR72" s="665"/>
      <c r="AS72" s="665"/>
      <c r="AT72" s="665"/>
      <c r="AU72" s="183"/>
      <c r="AV72" s="665"/>
      <c r="AW72" s="665"/>
      <c r="AX72" s="665"/>
      <c r="AY72" s="665"/>
      <c r="AZ72" s="665"/>
      <c r="BA72" s="665"/>
      <c r="BB72" s="665"/>
      <c r="BC72" s="665"/>
      <c r="BD72" s="665"/>
      <c r="BE72" s="665"/>
      <c r="BF72" s="666"/>
      <c r="BG72" s="665"/>
      <c r="BH72" s="667"/>
      <c r="BI72" s="183"/>
      <c r="BJ72" s="183"/>
      <c r="BK72" s="183"/>
      <c r="BL72" s="183"/>
      <c r="BM72" s="183"/>
      <c r="BN72" s="183"/>
      <c r="BO72" s="183"/>
      <c r="BP72" s="183"/>
      <c r="BQ72" s="420"/>
      <c r="BR72" s="704"/>
      <c r="BS72" s="699"/>
      <c r="BT72" s="704"/>
      <c r="BU72" s="706"/>
      <c r="BV72" s="704">
        <f t="shared" ref="BV72:CB72" si="210">BV71+1</f>
        <v>42719</v>
      </c>
      <c r="BW72" s="704">
        <f t="shared" si="210"/>
        <v>42754</v>
      </c>
      <c r="BX72" s="704">
        <f t="shared" si="210"/>
        <v>42789</v>
      </c>
      <c r="BY72" s="704">
        <f t="shared" si="210"/>
        <v>42824</v>
      </c>
      <c r="BZ72" s="704">
        <f t="shared" si="210"/>
        <v>42859</v>
      </c>
      <c r="CA72" s="704">
        <f t="shared" si="210"/>
        <v>42894</v>
      </c>
      <c r="CB72" s="704">
        <f t="shared" si="210"/>
        <v>42922</v>
      </c>
      <c r="CC72" s="704">
        <f t="shared" si="208"/>
        <v>42950</v>
      </c>
      <c r="CD72" s="704">
        <f t="shared" si="208"/>
        <v>42978</v>
      </c>
      <c r="CE72" s="704">
        <f t="shared" si="208"/>
        <v>43006</v>
      </c>
      <c r="CF72" s="699" t="s">
        <v>116</v>
      </c>
      <c r="CG72" s="704" t="e">
        <f t="shared" si="202"/>
        <v>#REF!</v>
      </c>
      <c r="CH72" s="704" t="e">
        <f t="shared" si="202"/>
        <v>#REF!</v>
      </c>
      <c r="CI72" s="704" t="e">
        <f t="shared" si="202"/>
        <v>#REF!</v>
      </c>
      <c r="CJ72" s="704" t="e">
        <f t="shared" si="202"/>
        <v>#REF!</v>
      </c>
      <c r="CK72" s="704" t="e">
        <f t="shared" ref="CK72:DB72" si="211">CK73-1</f>
        <v>#REF!</v>
      </c>
      <c r="CL72" s="704" t="e">
        <f t="shared" si="211"/>
        <v>#REF!</v>
      </c>
      <c r="CM72" s="704" t="e">
        <f t="shared" si="211"/>
        <v>#REF!</v>
      </c>
      <c r="CN72" s="704" t="e">
        <f t="shared" si="211"/>
        <v>#REF!</v>
      </c>
      <c r="CO72" s="704" t="e">
        <f t="shared" si="211"/>
        <v>#REF!</v>
      </c>
      <c r="CP72" s="704" t="e">
        <f t="shared" si="211"/>
        <v>#REF!</v>
      </c>
      <c r="CQ72" s="704" t="e">
        <f t="shared" si="211"/>
        <v>#REF!</v>
      </c>
      <c r="CR72" s="704" t="s">
        <v>116</v>
      </c>
      <c r="CS72" s="704" t="e">
        <f t="shared" si="211"/>
        <v>#REF!</v>
      </c>
      <c r="CT72" s="704" t="e">
        <f t="shared" si="211"/>
        <v>#REF!</v>
      </c>
      <c r="CU72" s="704" t="e">
        <f t="shared" si="211"/>
        <v>#REF!</v>
      </c>
      <c r="CV72" s="1540" t="e">
        <f t="shared" si="211"/>
        <v>#REF!</v>
      </c>
      <c r="CW72" s="704" t="e">
        <f t="shared" si="211"/>
        <v>#REF!</v>
      </c>
      <c r="CX72" s="704" t="e">
        <f t="shared" si="211"/>
        <v>#REF!</v>
      </c>
      <c r="CY72" s="704" t="e">
        <f t="shared" si="211"/>
        <v>#REF!</v>
      </c>
      <c r="CZ72" s="1472" t="e">
        <f t="shared" si="211"/>
        <v>#REF!</v>
      </c>
      <c r="DA72" s="704" t="e">
        <f t="shared" si="211"/>
        <v>#REF!</v>
      </c>
      <c r="DB72" s="1472" t="e">
        <f t="shared" si="211"/>
        <v>#REF!</v>
      </c>
      <c r="DD72" s="1472" t="e">
        <f>DD73-1</f>
        <v>#REF!</v>
      </c>
      <c r="DF72" s="1472" t="e">
        <f t="shared" si="204"/>
        <v>#REF!</v>
      </c>
      <c r="DG72" s="1472" t="e">
        <f t="shared" si="204"/>
        <v>#REF!</v>
      </c>
      <c r="DH72" s="1472" t="e">
        <f t="shared" si="204"/>
        <v>#REF!</v>
      </c>
      <c r="DI72" s="699" t="e">
        <f t="shared" si="204"/>
        <v>#REF!</v>
      </c>
      <c r="DJ72" s="1662"/>
      <c r="DK72" s="1474" t="e">
        <f>DK73-1</f>
        <v>#REF!</v>
      </c>
      <c r="DL72" s="1472">
        <f t="shared" si="205"/>
        <v>44307</v>
      </c>
      <c r="DM72" s="1472">
        <f t="shared" si="205"/>
        <v>44357</v>
      </c>
      <c r="DN72" s="1473">
        <f t="shared" si="206"/>
        <v>44385</v>
      </c>
      <c r="DO72" s="1473">
        <f t="shared" si="206"/>
        <v>44476</v>
      </c>
      <c r="DP72" s="1473">
        <f t="shared" si="206"/>
        <v>44504</v>
      </c>
      <c r="DQ72" s="1473">
        <f t="shared" si="206"/>
        <v>44567</v>
      </c>
      <c r="DR72" s="1473">
        <f t="shared" si="206"/>
        <v>44595</v>
      </c>
      <c r="DS72" s="1473">
        <f t="shared" si="206"/>
        <v>44658</v>
      </c>
    </row>
    <row r="73" spans="1:131" ht="68.400000000000006" hidden="1" customHeight="1" x14ac:dyDescent="0.35">
      <c r="A73" s="1850"/>
      <c r="B73" s="1853"/>
      <c r="C73" s="693" t="s">
        <v>172</v>
      </c>
      <c r="D73" s="741" t="s">
        <v>173</v>
      </c>
      <c r="E73" s="739"/>
      <c r="F73" s="736"/>
      <c r="G73" s="667"/>
      <c r="H73" s="667"/>
      <c r="I73" s="667"/>
      <c r="J73" s="667"/>
      <c r="K73" s="667"/>
      <c r="L73" s="420"/>
      <c r="M73" s="665"/>
      <c r="N73" s="665"/>
      <c r="O73" s="665"/>
      <c r="P73" s="665"/>
      <c r="Q73" s="665"/>
      <c r="R73" s="666"/>
      <c r="S73" s="665"/>
      <c r="T73" s="740"/>
      <c r="U73" s="667"/>
      <c r="V73" s="661"/>
      <c r="W73" s="662"/>
      <c r="X73" s="182"/>
      <c r="Y73" s="662"/>
      <c r="Z73" s="663"/>
      <c r="AA73" s="664"/>
      <c r="AB73" s="663"/>
      <c r="AC73" s="665"/>
      <c r="AD73" s="665"/>
      <c r="AE73" s="665"/>
      <c r="AF73" s="665"/>
      <c r="AG73" s="665"/>
      <c r="AH73" s="665"/>
      <c r="AI73" s="665"/>
      <c r="AJ73" s="183"/>
      <c r="AK73" s="665"/>
      <c r="AL73" s="665"/>
      <c r="AM73" s="665"/>
      <c r="AN73" s="665"/>
      <c r="AO73" s="665"/>
      <c r="AP73" s="665"/>
      <c r="AQ73" s="665"/>
      <c r="AR73" s="665"/>
      <c r="AS73" s="665"/>
      <c r="AT73" s="665"/>
      <c r="AU73" s="183"/>
      <c r="AV73" s="665"/>
      <c r="AW73" s="665"/>
      <c r="AX73" s="665"/>
      <c r="AY73" s="665"/>
      <c r="AZ73" s="665"/>
      <c r="BA73" s="665"/>
      <c r="BB73" s="665"/>
      <c r="BC73" s="665"/>
      <c r="BD73" s="665"/>
      <c r="BE73" s="665"/>
      <c r="BF73" s="666"/>
      <c r="BG73" s="665"/>
      <c r="BH73" s="667"/>
      <c r="BI73" s="183"/>
      <c r="BJ73" s="183"/>
      <c r="BK73" s="183"/>
      <c r="BL73" s="183"/>
      <c r="BM73" s="183"/>
      <c r="BN73" s="183"/>
      <c r="BO73" s="183"/>
      <c r="BP73" s="183"/>
      <c r="BQ73" s="420"/>
      <c r="BR73" s="704"/>
      <c r="BS73" s="699"/>
      <c r="BT73" s="704"/>
      <c r="BU73" s="706"/>
      <c r="BV73" s="704">
        <f t="shared" ref="BV73:CB73" si="212">BV72+1</f>
        <v>42720</v>
      </c>
      <c r="BW73" s="704">
        <f t="shared" si="212"/>
        <v>42755</v>
      </c>
      <c r="BX73" s="704">
        <f t="shared" si="212"/>
        <v>42790</v>
      </c>
      <c r="BY73" s="704">
        <f t="shared" si="212"/>
        <v>42825</v>
      </c>
      <c r="BZ73" s="704">
        <f t="shared" si="212"/>
        <v>42860</v>
      </c>
      <c r="CA73" s="704">
        <f t="shared" si="212"/>
        <v>42895</v>
      </c>
      <c r="CB73" s="704">
        <f t="shared" si="212"/>
        <v>42923</v>
      </c>
      <c r="CC73" s="704">
        <f t="shared" si="208"/>
        <v>42951</v>
      </c>
      <c r="CD73" s="704">
        <f t="shared" si="208"/>
        <v>42979</v>
      </c>
      <c r="CE73" s="704">
        <f t="shared" si="208"/>
        <v>43007</v>
      </c>
      <c r="CF73" s="699" t="s">
        <v>116</v>
      </c>
      <c r="CG73" s="704" t="e">
        <f>CG78-4</f>
        <v>#REF!</v>
      </c>
      <c r="CH73" s="704" t="e">
        <f>CH78-4</f>
        <v>#REF!</v>
      </c>
      <c r="CI73" s="704" t="e">
        <f>CI78-4</f>
        <v>#REF!</v>
      </c>
      <c r="CJ73" s="704" t="e">
        <f>CJ78-4</f>
        <v>#REF!</v>
      </c>
      <c r="CK73" s="704" t="e">
        <f t="shared" ref="CK73:CW73" si="213">CK78-4</f>
        <v>#REF!</v>
      </c>
      <c r="CL73" s="704" t="e">
        <f t="shared" si="213"/>
        <v>#REF!</v>
      </c>
      <c r="CM73" s="704" t="e">
        <f t="shared" si="213"/>
        <v>#REF!</v>
      </c>
      <c r="CN73" s="704" t="e">
        <f t="shared" si="213"/>
        <v>#REF!</v>
      </c>
      <c r="CO73" s="704" t="e">
        <f t="shared" si="213"/>
        <v>#REF!</v>
      </c>
      <c r="CP73" s="704" t="e">
        <f t="shared" si="213"/>
        <v>#REF!</v>
      </c>
      <c r="CQ73" s="704" t="e">
        <f t="shared" si="213"/>
        <v>#REF!</v>
      </c>
      <c r="CR73" s="704" t="s">
        <v>116</v>
      </c>
      <c r="CS73" s="704" t="e">
        <f t="shared" si="213"/>
        <v>#REF!</v>
      </c>
      <c r="CT73" s="704" t="e">
        <f t="shared" si="213"/>
        <v>#REF!</v>
      </c>
      <c r="CU73" s="704" t="e">
        <f t="shared" si="213"/>
        <v>#REF!</v>
      </c>
      <c r="CV73" s="1540" t="e">
        <f t="shared" si="213"/>
        <v>#REF!</v>
      </c>
      <c r="CW73" s="704" t="e">
        <f t="shared" si="213"/>
        <v>#REF!</v>
      </c>
      <c r="CX73" s="704" t="e">
        <f>CX78-4</f>
        <v>#REF!</v>
      </c>
      <c r="CY73" s="704" t="e">
        <f>CY78-4</f>
        <v>#REF!</v>
      </c>
      <c r="CZ73" s="1472" t="e">
        <f>CZ78-4</f>
        <v>#REF!</v>
      </c>
      <c r="DA73" s="704" t="e">
        <f>DA78-4</f>
        <v>#REF!</v>
      </c>
      <c r="DB73" s="1472" t="e">
        <f>DB78-4</f>
        <v>#REF!</v>
      </c>
      <c r="DD73" s="1472" t="e">
        <f>DD78-4</f>
        <v>#REF!</v>
      </c>
      <c r="DF73" s="1472" t="e">
        <f>DF78-4</f>
        <v>#REF!</v>
      </c>
      <c r="DG73" s="1472" t="e">
        <f>DG78-4</f>
        <v>#REF!</v>
      </c>
      <c r="DH73" s="1472" t="e">
        <f>DH78-4</f>
        <v>#REF!</v>
      </c>
      <c r="DI73" s="699" t="e">
        <f>DI78-4</f>
        <v>#REF!</v>
      </c>
      <c r="DJ73" s="1662"/>
      <c r="DK73" s="1474" t="e">
        <f>DK78-4</f>
        <v>#REF!</v>
      </c>
      <c r="DL73" s="1472">
        <f>DL78-4</f>
        <v>44308</v>
      </c>
      <c r="DM73" s="1472">
        <f>DM78-4</f>
        <v>44358</v>
      </c>
      <c r="DN73" s="1473">
        <f>DN78-4</f>
        <v>44386</v>
      </c>
      <c r="DO73" s="1473">
        <f>DO78-4</f>
        <v>44477</v>
      </c>
      <c r="DP73" s="1473">
        <f t="shared" ref="DP73:DS73" si="214">DP78-4</f>
        <v>44505</v>
      </c>
      <c r="DQ73" s="1473">
        <f t="shared" si="214"/>
        <v>44568</v>
      </c>
      <c r="DR73" s="1473">
        <f t="shared" si="214"/>
        <v>44596</v>
      </c>
      <c r="DS73" s="1473">
        <f t="shared" si="214"/>
        <v>44659</v>
      </c>
    </row>
    <row r="74" spans="1:131" ht="30" customHeight="1" x14ac:dyDescent="0.35">
      <c r="A74" s="1850"/>
      <c r="B74" s="1853"/>
      <c r="C74" s="668" t="s">
        <v>440</v>
      </c>
      <c r="D74" s="345"/>
      <c r="E74" s="739"/>
      <c r="F74" s="736"/>
      <c r="G74" s="667"/>
      <c r="H74" s="667"/>
      <c r="I74" s="667"/>
      <c r="J74" s="667"/>
      <c r="K74" s="667"/>
      <c r="L74" s="420"/>
      <c r="M74" s="665"/>
      <c r="N74" s="665"/>
      <c r="O74" s="665"/>
      <c r="P74" s="665"/>
      <c r="Q74" s="665"/>
      <c r="R74" s="666"/>
      <c r="S74" s="665"/>
      <c r="T74" s="740"/>
      <c r="U74" s="667"/>
      <c r="V74" s="661"/>
      <c r="W74" s="662"/>
      <c r="X74" s="182"/>
      <c r="Y74" s="662"/>
      <c r="Z74" s="663"/>
      <c r="AA74" s="664"/>
      <c r="AB74" s="663"/>
      <c r="AC74" s="665"/>
      <c r="AD74" s="665"/>
      <c r="AE74" s="665"/>
      <c r="AF74" s="665"/>
      <c r="AG74" s="665"/>
      <c r="AH74" s="665"/>
      <c r="AI74" s="665"/>
      <c r="AJ74" s="183"/>
      <c r="AK74" s="665"/>
      <c r="AL74" s="665"/>
      <c r="AM74" s="665"/>
      <c r="AN74" s="665"/>
      <c r="AO74" s="665"/>
      <c r="AP74" s="665"/>
      <c r="AQ74" s="665"/>
      <c r="AR74" s="665"/>
      <c r="AS74" s="665"/>
      <c r="AT74" s="665"/>
      <c r="AU74" s="183"/>
      <c r="AV74" s="665"/>
      <c r="AW74" s="665"/>
      <c r="AX74" s="665"/>
      <c r="AY74" s="665"/>
      <c r="AZ74" s="665"/>
      <c r="BA74" s="665"/>
      <c r="BB74" s="665"/>
      <c r="BC74" s="665"/>
      <c r="BD74" s="665"/>
      <c r="BE74" s="665"/>
      <c r="BF74" s="666"/>
      <c r="BG74" s="665"/>
      <c r="BH74" s="667"/>
      <c r="BI74" s="183"/>
      <c r="BJ74" s="183"/>
      <c r="BK74" s="183"/>
      <c r="BL74" s="183"/>
      <c r="BM74" s="183"/>
      <c r="BN74" s="183"/>
      <c r="BO74" s="325">
        <f>BO75-4</f>
        <v>42548</v>
      </c>
      <c r="BP74" s="325">
        <f>BP75-4</f>
        <v>42583</v>
      </c>
      <c r="BQ74" s="325">
        <f>BQ75-4</f>
        <v>42611</v>
      </c>
      <c r="BR74" s="325">
        <f>BR75-4</f>
        <v>42639</v>
      </c>
      <c r="BS74" s="708">
        <f>BS75-4</f>
        <v>42653</v>
      </c>
      <c r="BT74" s="325" t="s">
        <v>116</v>
      </c>
      <c r="BU74" s="742">
        <v>42695</v>
      </c>
      <c r="BV74" s="324">
        <f>BV75-4</f>
        <v>42716</v>
      </c>
      <c r="BW74" s="325">
        <f>BW75-4</f>
        <v>42758</v>
      </c>
      <c r="BX74" s="325">
        <f>BX75-4</f>
        <v>42793</v>
      </c>
      <c r="BY74" s="325">
        <f>BY75-4</f>
        <v>42828</v>
      </c>
      <c r="BZ74" s="325">
        <f>BZ75-4</f>
        <v>42863</v>
      </c>
      <c r="CA74" s="324">
        <v>42520</v>
      </c>
      <c r="CB74" s="324">
        <v>42556</v>
      </c>
      <c r="CC74" s="325">
        <f>CC68+3</f>
        <v>42947</v>
      </c>
      <c r="CD74" s="325">
        <f>CD68+3</f>
        <v>42975</v>
      </c>
      <c r="CE74" s="325">
        <f>CE68+3</f>
        <v>43003</v>
      </c>
      <c r="CF74" s="708" t="s">
        <v>116</v>
      </c>
      <c r="CG74" s="325" t="e">
        <f>CG68+3</f>
        <v>#REF!</v>
      </c>
      <c r="CH74" s="325" t="e">
        <f>CH68+3</f>
        <v>#REF!</v>
      </c>
      <c r="CI74" s="325" t="e">
        <f>CI68+3</f>
        <v>#REF!</v>
      </c>
      <c r="CJ74" s="325" t="e">
        <f>CJ68+3</f>
        <v>#REF!</v>
      </c>
      <c r="CK74" s="325" t="e">
        <f>CK68+10</f>
        <v>#REF!</v>
      </c>
      <c r="CL74" s="325" t="e">
        <f>CL68+3</f>
        <v>#REF!</v>
      </c>
      <c r="CM74" s="325" t="e">
        <f>CM68+10</f>
        <v>#REF!</v>
      </c>
      <c r="CN74" s="325" t="e">
        <f>CN68+3</f>
        <v>#REF!</v>
      </c>
      <c r="CO74" s="325" t="e">
        <f>CO68+10</f>
        <v>#REF!</v>
      </c>
      <c r="CP74" s="325" t="e">
        <f>CP68+3</f>
        <v>#REF!</v>
      </c>
      <c r="CQ74" s="324" t="e">
        <f>CQ68+10</f>
        <v>#REF!</v>
      </c>
      <c r="CR74" s="325" t="s">
        <v>116</v>
      </c>
      <c r="CS74" s="325" t="e">
        <f>CS68+3</f>
        <v>#REF!</v>
      </c>
      <c r="CT74" s="325" t="e">
        <f>CT68+3</f>
        <v>#REF!</v>
      </c>
      <c r="CU74" s="324" t="e">
        <f t="shared" ref="CU74:DB74" si="215">CU68+10</f>
        <v>#REF!</v>
      </c>
      <c r="CV74" s="1540" t="e">
        <f t="shared" si="215"/>
        <v>#REF!</v>
      </c>
      <c r="CW74" s="324" t="e">
        <f t="shared" si="215"/>
        <v>#REF!</v>
      </c>
      <c r="CX74" s="325" t="e">
        <f t="shared" si="215"/>
        <v>#REF!</v>
      </c>
      <c r="CY74" s="325" t="e">
        <f t="shared" si="215"/>
        <v>#REF!</v>
      </c>
      <c r="CZ74" s="325" t="e">
        <f t="shared" si="215"/>
        <v>#REF!</v>
      </c>
      <c r="DA74" s="325" t="e">
        <f t="shared" si="215"/>
        <v>#REF!</v>
      </c>
      <c r="DB74" s="325" t="e">
        <f t="shared" si="215"/>
        <v>#REF!</v>
      </c>
      <c r="DD74" s="325" t="e">
        <f>DD68+10</f>
        <v>#REF!</v>
      </c>
      <c r="DF74" s="325" t="e">
        <f>DF68+10</f>
        <v>#REF!</v>
      </c>
      <c r="DG74" s="325" t="e">
        <f>DG68+10</f>
        <v>#REF!</v>
      </c>
      <c r="DH74" s="325" t="e">
        <f>DH68+10</f>
        <v>#REF!</v>
      </c>
      <c r="DI74" s="708" t="e">
        <f>DI68+10</f>
        <v>#REF!</v>
      </c>
      <c r="DJ74" s="1662"/>
      <c r="DK74" s="742" t="e">
        <f>DK68+10</f>
        <v>#REF!</v>
      </c>
      <c r="DL74" s="325">
        <f>DL68+10</f>
        <v>44312</v>
      </c>
      <c r="DM74" s="325">
        <f>DM68+10</f>
        <v>44361</v>
      </c>
      <c r="DN74" s="708">
        <f>DN68+10</f>
        <v>44389</v>
      </c>
      <c r="DO74" s="708">
        <f>DO68+10</f>
        <v>44480</v>
      </c>
      <c r="DP74" s="708">
        <f t="shared" ref="DP74:DS74" si="216">DP68+10</f>
        <v>44508</v>
      </c>
      <c r="DQ74" s="708">
        <f>DQ68+15</f>
        <v>44564</v>
      </c>
      <c r="DR74" s="708">
        <f t="shared" si="216"/>
        <v>44599</v>
      </c>
      <c r="DS74" s="708">
        <f t="shared" si="216"/>
        <v>44662</v>
      </c>
    </row>
    <row r="75" spans="1:131" ht="30" customHeight="1" x14ac:dyDescent="0.35">
      <c r="A75" s="1850"/>
      <c r="B75" s="1853"/>
      <c r="C75" s="668" t="s">
        <v>441</v>
      </c>
      <c r="D75" s="345"/>
      <c r="E75" s="739"/>
      <c r="F75" s="736"/>
      <c r="G75" s="667"/>
      <c r="H75" s="667"/>
      <c r="I75" s="667"/>
      <c r="J75" s="667"/>
      <c r="K75" s="667"/>
      <c r="L75" s="420"/>
      <c r="M75" s="665"/>
      <c r="N75" s="665"/>
      <c r="O75" s="665"/>
      <c r="P75" s="665"/>
      <c r="Q75" s="665"/>
      <c r="R75" s="666"/>
      <c r="S75" s="665"/>
      <c r="T75" s="740"/>
      <c r="U75" s="667"/>
      <c r="V75" s="661"/>
      <c r="W75" s="662"/>
      <c r="X75" s="182"/>
      <c r="Y75" s="662"/>
      <c r="Z75" s="663"/>
      <c r="AA75" s="664"/>
      <c r="AB75" s="663"/>
      <c r="AC75" s="665"/>
      <c r="AD75" s="665"/>
      <c r="AE75" s="665"/>
      <c r="AF75" s="665"/>
      <c r="AG75" s="665"/>
      <c r="AH75" s="665"/>
      <c r="AI75" s="665"/>
      <c r="AJ75" s="183"/>
      <c r="AK75" s="665"/>
      <c r="AL75" s="665"/>
      <c r="AM75" s="665"/>
      <c r="AN75" s="665"/>
      <c r="AO75" s="665"/>
      <c r="AP75" s="665"/>
      <c r="AQ75" s="665"/>
      <c r="AR75" s="665"/>
      <c r="AS75" s="665"/>
      <c r="AT75" s="665"/>
      <c r="AU75" s="183"/>
      <c r="AV75" s="665"/>
      <c r="AW75" s="665"/>
      <c r="AX75" s="665"/>
      <c r="AY75" s="665"/>
      <c r="AZ75" s="665"/>
      <c r="BA75" s="665"/>
      <c r="BB75" s="665"/>
      <c r="BC75" s="665"/>
      <c r="BD75" s="665"/>
      <c r="BE75" s="665"/>
      <c r="BF75" s="666"/>
      <c r="BG75" s="665"/>
      <c r="BH75" s="667"/>
      <c r="BI75" s="183"/>
      <c r="BJ75" s="183"/>
      <c r="BK75" s="183"/>
      <c r="BL75" s="183"/>
      <c r="BM75" s="183"/>
      <c r="BN75" s="183"/>
      <c r="BO75" s="325">
        <f>BO57+23</f>
        <v>42552</v>
      </c>
      <c r="BP75" s="325">
        <f>BP57+23</f>
        <v>42587</v>
      </c>
      <c r="BQ75" s="325">
        <f>BQ57+23</f>
        <v>42615</v>
      </c>
      <c r="BR75" s="325">
        <f>BR57+23</f>
        <v>42643</v>
      </c>
      <c r="BS75" s="708">
        <f>BS57+16</f>
        <v>42657</v>
      </c>
      <c r="BT75" s="325" t="s">
        <v>116</v>
      </c>
      <c r="BU75" s="743">
        <v>42702</v>
      </c>
      <c r="BV75" s="324">
        <f>BV57+16</f>
        <v>42720</v>
      </c>
      <c r="BW75" s="325">
        <f>BW57+23</f>
        <v>42762</v>
      </c>
      <c r="BX75" s="325">
        <f>BX57+23</f>
        <v>42797</v>
      </c>
      <c r="BY75" s="325">
        <f>BY57+23</f>
        <v>42832</v>
      </c>
      <c r="BZ75" s="325">
        <f>BZ57+23</f>
        <v>42867</v>
      </c>
      <c r="CA75" s="324">
        <v>42523</v>
      </c>
      <c r="CB75" s="324">
        <f>CB74+7</f>
        <v>42563</v>
      </c>
      <c r="CC75" s="325">
        <f>CC74+4</f>
        <v>42951</v>
      </c>
      <c r="CD75" s="325">
        <f>CD74+4</f>
        <v>42979</v>
      </c>
      <c r="CE75" s="324">
        <f>CE74+11</f>
        <v>43014</v>
      </c>
      <c r="CF75" s="708" t="s">
        <v>116</v>
      </c>
      <c r="CG75" s="325" t="e">
        <f>CG74+4</f>
        <v>#REF!</v>
      </c>
      <c r="CH75" s="325" t="e">
        <f t="shared" ref="CH75:CW75" si="217">CH74+4</f>
        <v>#REF!</v>
      </c>
      <c r="CI75" s="325" t="e">
        <f t="shared" si="217"/>
        <v>#REF!</v>
      </c>
      <c r="CJ75" s="325" t="e">
        <f t="shared" si="217"/>
        <v>#REF!</v>
      </c>
      <c r="CK75" s="325" t="e">
        <f t="shared" si="217"/>
        <v>#REF!</v>
      </c>
      <c r="CL75" s="325" t="e">
        <f t="shared" si="217"/>
        <v>#REF!</v>
      </c>
      <c r="CM75" s="325" t="e">
        <f t="shared" si="217"/>
        <v>#REF!</v>
      </c>
      <c r="CN75" s="325" t="e">
        <f t="shared" si="217"/>
        <v>#REF!</v>
      </c>
      <c r="CO75" s="325" t="e">
        <f t="shared" si="217"/>
        <v>#REF!</v>
      </c>
      <c r="CP75" s="325" t="e">
        <f t="shared" si="217"/>
        <v>#REF!</v>
      </c>
      <c r="CQ75" s="325" t="e">
        <f t="shared" si="217"/>
        <v>#REF!</v>
      </c>
      <c r="CR75" s="325" t="s">
        <v>116</v>
      </c>
      <c r="CS75" s="325" t="e">
        <f t="shared" si="217"/>
        <v>#REF!</v>
      </c>
      <c r="CT75" s="325" t="e">
        <f t="shared" si="217"/>
        <v>#REF!</v>
      </c>
      <c r="CU75" s="325" t="e">
        <f t="shared" si="217"/>
        <v>#REF!</v>
      </c>
      <c r="CV75" s="1540" t="e">
        <f t="shared" si="217"/>
        <v>#REF!</v>
      </c>
      <c r="CW75" s="325" t="e">
        <f t="shared" si="217"/>
        <v>#REF!</v>
      </c>
      <c r="CX75" s="325" t="e">
        <f>CX74+4</f>
        <v>#REF!</v>
      </c>
      <c r="CY75" s="325" t="e">
        <f>CY74+4</f>
        <v>#REF!</v>
      </c>
      <c r="CZ75" s="325" t="e">
        <f>CZ74+4</f>
        <v>#REF!</v>
      </c>
      <c r="DA75" s="325" t="e">
        <f>DA74+4</f>
        <v>#REF!</v>
      </c>
      <c r="DB75" s="325" t="e">
        <f>DB74+4</f>
        <v>#REF!</v>
      </c>
      <c r="DD75" s="325" t="e">
        <f>DD74+4</f>
        <v>#REF!</v>
      </c>
      <c r="DF75" s="325" t="e">
        <f>DF74+4</f>
        <v>#REF!</v>
      </c>
      <c r="DG75" s="325" t="e">
        <f>DG74+4</f>
        <v>#REF!</v>
      </c>
      <c r="DH75" s="325" t="e">
        <f>DH74+4</f>
        <v>#REF!</v>
      </c>
      <c r="DI75" s="708" t="e">
        <f>DI74+4</f>
        <v>#REF!</v>
      </c>
      <c r="DJ75" s="1662"/>
      <c r="DK75" s="742" t="e">
        <f>DK74+11</f>
        <v>#REF!</v>
      </c>
      <c r="DL75" s="325">
        <f>DL74+4</f>
        <v>44316</v>
      </c>
      <c r="DM75" s="325">
        <f>DM74+4</f>
        <v>44365</v>
      </c>
      <c r="DN75" s="708">
        <f>DN74+11</f>
        <v>44400</v>
      </c>
      <c r="DO75" s="708">
        <f>DO74+4</f>
        <v>44484</v>
      </c>
      <c r="DP75" s="708">
        <f>DP74+11</f>
        <v>44519</v>
      </c>
      <c r="DQ75" s="708">
        <f>DQ74+4</f>
        <v>44568</v>
      </c>
      <c r="DR75" s="708">
        <f>DR74+11</f>
        <v>44610</v>
      </c>
      <c r="DS75" s="708">
        <f t="shared" ref="DS75" si="218">DS74+4</f>
        <v>44666</v>
      </c>
    </row>
    <row r="76" spans="1:131" ht="30" hidden="1" customHeight="1" x14ac:dyDescent="0.35">
      <c r="A76" s="1850"/>
      <c r="B76" s="1853"/>
      <c r="C76" s="668" t="s">
        <v>431</v>
      </c>
      <c r="D76" s="345"/>
      <c r="E76" s="739"/>
      <c r="F76" s="736"/>
      <c r="G76" s="667"/>
      <c r="H76" s="667"/>
      <c r="I76" s="667"/>
      <c r="J76" s="667"/>
      <c r="K76" s="667"/>
      <c r="L76" s="420"/>
      <c r="M76" s="665"/>
      <c r="N76" s="665"/>
      <c r="O76" s="665"/>
      <c r="P76" s="665"/>
      <c r="Q76" s="665"/>
      <c r="R76" s="666"/>
      <c r="S76" s="665"/>
      <c r="T76" s="740"/>
      <c r="U76" s="667"/>
      <c r="V76" s="661"/>
      <c r="W76" s="662"/>
      <c r="X76" s="182"/>
      <c r="Y76" s="662"/>
      <c r="Z76" s="663"/>
      <c r="AA76" s="664"/>
      <c r="AB76" s="663"/>
      <c r="AC76" s="665"/>
      <c r="AD76" s="665"/>
      <c r="AE76" s="665"/>
      <c r="AF76" s="665"/>
      <c r="AG76" s="665"/>
      <c r="AH76" s="665"/>
      <c r="AI76" s="665"/>
      <c r="AJ76" s="183"/>
      <c r="AK76" s="665"/>
      <c r="AL76" s="665"/>
      <c r="AM76" s="665"/>
      <c r="AN76" s="665"/>
      <c r="AO76" s="665"/>
      <c r="AP76" s="665"/>
      <c r="AQ76" s="665"/>
      <c r="AR76" s="665"/>
      <c r="AS76" s="665"/>
      <c r="AT76" s="665"/>
      <c r="AU76" s="183"/>
      <c r="AV76" s="665"/>
      <c r="AW76" s="665"/>
      <c r="AX76" s="665"/>
      <c r="AY76" s="665"/>
      <c r="AZ76" s="665"/>
      <c r="BA76" s="665"/>
      <c r="BB76" s="665"/>
      <c r="BC76" s="665"/>
      <c r="BD76" s="665"/>
      <c r="BE76" s="665"/>
      <c r="BF76" s="666"/>
      <c r="BG76" s="665"/>
      <c r="BH76" s="667"/>
      <c r="BI76" s="183"/>
      <c r="BJ76" s="183"/>
      <c r="BK76" s="183"/>
      <c r="BL76" s="183"/>
      <c r="BM76" s="183"/>
      <c r="BN76" s="183"/>
      <c r="BO76" s="325"/>
      <c r="BP76" s="325"/>
      <c r="BQ76" s="708"/>
      <c r="BR76" s="325"/>
      <c r="BS76" s="1172"/>
      <c r="BT76" s="325"/>
      <c r="BU76" s="1175"/>
      <c r="BV76" s="324"/>
      <c r="BW76" s="325"/>
      <c r="BX76" s="325"/>
      <c r="BY76" s="325"/>
      <c r="BZ76" s="325"/>
      <c r="CA76" s="324"/>
      <c r="CB76" s="324"/>
      <c r="CC76" s="325"/>
      <c r="CD76" s="325"/>
      <c r="CE76" s="324"/>
      <c r="CF76" s="708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 t="e">
        <f>CS77-4</f>
        <v>#REF!</v>
      </c>
      <c r="CT76" s="325" t="e">
        <f>CT77-4</f>
        <v>#REF!</v>
      </c>
      <c r="CU76" s="325" t="e">
        <f>CU77-4</f>
        <v>#REF!</v>
      </c>
      <c r="CV76" s="1540" t="e">
        <f>CV77-4</f>
        <v>#REF!</v>
      </c>
      <c r="CW76" s="325"/>
      <c r="CX76" s="325"/>
      <c r="CY76" s="325"/>
      <c r="CZ76" s="325"/>
      <c r="DA76" s="325"/>
      <c r="DB76" s="325"/>
      <c r="DD76" s="325"/>
      <c r="DF76" s="325"/>
      <c r="DG76" s="325"/>
      <c r="DH76" s="325"/>
      <c r="DI76" s="708"/>
      <c r="DJ76" s="1662"/>
      <c r="DK76" s="742"/>
      <c r="DL76" s="325"/>
      <c r="DM76" s="325"/>
      <c r="DN76" s="708"/>
      <c r="DO76" s="708"/>
      <c r="DP76" s="708"/>
      <c r="DQ76" s="708"/>
      <c r="DR76" s="708"/>
      <c r="DS76" s="708"/>
    </row>
    <row r="77" spans="1:131" ht="68.400000000000006" hidden="1" customHeight="1" x14ac:dyDescent="0.35">
      <c r="A77" s="1850"/>
      <c r="B77" s="1853"/>
      <c r="C77" s="668" t="s">
        <v>432</v>
      </c>
      <c r="D77" s="345"/>
      <c r="E77" s="739"/>
      <c r="F77" s="736"/>
      <c r="G77" s="667"/>
      <c r="H77" s="667"/>
      <c r="I77" s="667"/>
      <c r="J77" s="667"/>
      <c r="K77" s="667"/>
      <c r="L77" s="420"/>
      <c r="M77" s="665"/>
      <c r="N77" s="665"/>
      <c r="O77" s="665"/>
      <c r="P77" s="665"/>
      <c r="Q77" s="665"/>
      <c r="R77" s="666"/>
      <c r="S77" s="665"/>
      <c r="T77" s="740"/>
      <c r="U77" s="667"/>
      <c r="V77" s="661"/>
      <c r="W77" s="662"/>
      <c r="X77" s="182"/>
      <c r="Y77" s="662"/>
      <c r="Z77" s="663"/>
      <c r="AA77" s="664"/>
      <c r="AB77" s="663"/>
      <c r="AC77" s="665"/>
      <c r="AD77" s="665"/>
      <c r="AE77" s="665"/>
      <c r="AF77" s="665"/>
      <c r="AG77" s="665"/>
      <c r="AH77" s="665"/>
      <c r="AI77" s="665"/>
      <c r="AJ77" s="183"/>
      <c r="AK77" s="665"/>
      <c r="AL77" s="665"/>
      <c r="AM77" s="665"/>
      <c r="AN77" s="665"/>
      <c r="AO77" s="665"/>
      <c r="AP77" s="665"/>
      <c r="AQ77" s="665"/>
      <c r="AR77" s="665"/>
      <c r="AS77" s="665"/>
      <c r="AT77" s="665"/>
      <c r="AU77" s="183"/>
      <c r="AV77" s="665"/>
      <c r="AW77" s="665"/>
      <c r="AX77" s="665"/>
      <c r="AY77" s="665"/>
      <c r="AZ77" s="665"/>
      <c r="BA77" s="665"/>
      <c r="BB77" s="665"/>
      <c r="BC77" s="665"/>
      <c r="BD77" s="665"/>
      <c r="BE77" s="665"/>
      <c r="BF77" s="666"/>
      <c r="BG77" s="665"/>
      <c r="BH77" s="667"/>
      <c r="BI77" s="183"/>
      <c r="BJ77" s="183"/>
      <c r="BK77" s="183"/>
      <c r="BL77" s="183"/>
      <c r="BM77" s="183"/>
      <c r="BN77" s="183"/>
      <c r="BO77" s="325"/>
      <c r="BP77" s="325"/>
      <c r="BQ77" s="708"/>
      <c r="BR77" s="325"/>
      <c r="BS77" s="1172"/>
      <c r="BT77" s="325"/>
      <c r="BU77" s="1175"/>
      <c r="BV77" s="324"/>
      <c r="BW77" s="325"/>
      <c r="BX77" s="325"/>
      <c r="BY77" s="325"/>
      <c r="BZ77" s="325"/>
      <c r="CA77" s="324"/>
      <c r="CB77" s="324"/>
      <c r="CC77" s="325"/>
      <c r="CD77" s="325"/>
      <c r="CE77" s="324"/>
      <c r="CF77" s="708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 t="e">
        <f>CS75+7</f>
        <v>#REF!</v>
      </c>
      <c r="CT77" s="325" t="e">
        <f>CT75+7</f>
        <v>#REF!</v>
      </c>
      <c r="CU77" s="325" t="e">
        <f>CU75+7</f>
        <v>#REF!</v>
      </c>
      <c r="CV77" s="1540" t="e">
        <f>CV75+7</f>
        <v>#REF!</v>
      </c>
      <c r="CW77" s="325"/>
      <c r="CX77" s="325"/>
      <c r="CY77" s="325"/>
      <c r="CZ77" s="325"/>
      <c r="DA77" s="325"/>
      <c r="DB77" s="325"/>
      <c r="DD77" s="325"/>
      <c r="DF77" s="325"/>
      <c r="DG77" s="325"/>
      <c r="DH77" s="325"/>
      <c r="DI77" s="708"/>
      <c r="DJ77" s="1662"/>
      <c r="DK77" s="742"/>
      <c r="DL77" s="325"/>
      <c r="DM77" s="325"/>
      <c r="DN77" s="708"/>
      <c r="DO77" s="708"/>
      <c r="DP77" s="708"/>
      <c r="DQ77" s="708"/>
      <c r="DR77" s="708"/>
      <c r="DS77" s="708"/>
    </row>
    <row r="78" spans="1:131" ht="68.400000000000006" hidden="1" customHeight="1" x14ac:dyDescent="0.35">
      <c r="A78" s="1850"/>
      <c r="B78" s="1853"/>
      <c r="C78" s="744" t="s">
        <v>174</v>
      </c>
      <c r="D78" s="744" t="s">
        <v>164</v>
      </c>
      <c r="E78" s="745"/>
      <c r="F78" s="746"/>
      <c r="G78" s="747"/>
      <c r="H78" s="747"/>
      <c r="I78" s="747"/>
      <c r="J78" s="747"/>
      <c r="K78" s="747"/>
      <c r="L78" s="748"/>
      <c r="M78" s="749"/>
      <c r="N78" s="749"/>
      <c r="O78" s="749"/>
      <c r="P78" s="749"/>
      <c r="Q78" s="749"/>
      <c r="R78" s="750"/>
      <c r="S78" s="749"/>
      <c r="T78" s="751"/>
      <c r="U78" s="747"/>
      <c r="V78" s="752"/>
      <c r="W78" s="753"/>
      <c r="X78" s="754"/>
      <c r="Y78" s="753"/>
      <c r="Z78" s="755"/>
      <c r="AA78" s="756"/>
      <c r="AB78" s="755"/>
      <c r="AC78" s="749"/>
      <c r="AD78" s="749"/>
      <c r="AE78" s="749"/>
      <c r="AF78" s="749"/>
      <c r="AG78" s="749"/>
      <c r="AH78" s="749"/>
      <c r="AI78" s="749"/>
      <c r="AJ78" s="757"/>
      <c r="AK78" s="749"/>
      <c r="AL78" s="749"/>
      <c r="AM78" s="749"/>
      <c r="AN78" s="749"/>
      <c r="AO78" s="749"/>
      <c r="AP78" s="749"/>
      <c r="AQ78" s="749"/>
      <c r="AR78" s="749"/>
      <c r="AS78" s="749"/>
      <c r="AT78" s="749"/>
      <c r="AU78" s="757"/>
      <c r="AV78" s="749"/>
      <c r="AW78" s="749"/>
      <c r="AX78" s="749"/>
      <c r="AY78" s="749"/>
      <c r="AZ78" s="749"/>
      <c r="BA78" s="749"/>
      <c r="BB78" s="749"/>
      <c r="BC78" s="749"/>
      <c r="BD78" s="749"/>
      <c r="BE78" s="749"/>
      <c r="BF78" s="750"/>
      <c r="BG78" s="749"/>
      <c r="BH78" s="747"/>
      <c r="BI78" s="757"/>
      <c r="BJ78" s="757"/>
      <c r="BK78" s="757"/>
      <c r="BL78" s="757"/>
      <c r="BM78" s="757"/>
      <c r="BN78" s="757"/>
      <c r="BO78" s="757"/>
      <c r="BP78" s="757"/>
      <c r="BQ78" s="748"/>
      <c r="BR78" s="757"/>
      <c r="BS78" s="758"/>
      <c r="BT78" s="757"/>
      <c r="BU78" s="758"/>
      <c r="BV78" s="757">
        <f t="shared" ref="BV78:CE78" si="219">BV67+6</f>
        <v>42717</v>
      </c>
      <c r="BW78" s="757">
        <f t="shared" si="219"/>
        <v>42752</v>
      </c>
      <c r="BX78" s="757">
        <f t="shared" si="219"/>
        <v>42787</v>
      </c>
      <c r="BY78" s="757">
        <f t="shared" si="219"/>
        <v>42822</v>
      </c>
      <c r="BZ78" s="757">
        <f t="shared" si="219"/>
        <v>42857</v>
      </c>
      <c r="CA78" s="757">
        <f t="shared" si="219"/>
        <v>42892</v>
      </c>
      <c r="CB78" s="757">
        <f t="shared" si="219"/>
        <v>42920</v>
      </c>
      <c r="CC78" s="757">
        <f t="shared" si="219"/>
        <v>42948</v>
      </c>
      <c r="CD78" s="757">
        <f t="shared" si="219"/>
        <v>42976</v>
      </c>
      <c r="CE78" s="757">
        <f t="shared" si="219"/>
        <v>43004</v>
      </c>
      <c r="CF78" s="748" t="s">
        <v>116</v>
      </c>
      <c r="CG78" s="757" t="e">
        <f>CG79-2</f>
        <v>#REF!</v>
      </c>
      <c r="CH78" s="757" t="e">
        <f>CH79-2</f>
        <v>#REF!</v>
      </c>
      <c r="CI78" s="757" t="e">
        <f>CI79-2</f>
        <v>#REF!</v>
      </c>
      <c r="CJ78" s="757" t="e">
        <f>CJ79-2</f>
        <v>#REF!</v>
      </c>
      <c r="CK78" s="757" t="e">
        <f t="shared" ref="CK78:DB78" si="220">CK79-2</f>
        <v>#REF!</v>
      </c>
      <c r="CL78" s="757" t="e">
        <f t="shared" si="220"/>
        <v>#REF!</v>
      </c>
      <c r="CM78" s="757" t="e">
        <f t="shared" si="220"/>
        <v>#REF!</v>
      </c>
      <c r="CN78" s="757" t="e">
        <f t="shared" si="220"/>
        <v>#REF!</v>
      </c>
      <c r="CO78" s="757" t="e">
        <f t="shared" si="220"/>
        <v>#REF!</v>
      </c>
      <c r="CP78" s="757" t="e">
        <f t="shared" si="220"/>
        <v>#REF!</v>
      </c>
      <c r="CQ78" s="757" t="e">
        <f t="shared" si="220"/>
        <v>#REF!</v>
      </c>
      <c r="CR78" s="757" t="s">
        <v>116</v>
      </c>
      <c r="CS78" s="757" t="e">
        <f>CS79-2</f>
        <v>#REF!</v>
      </c>
      <c r="CT78" s="757" t="e">
        <f t="shared" si="220"/>
        <v>#REF!</v>
      </c>
      <c r="CU78" s="757" t="e">
        <f t="shared" si="220"/>
        <v>#REF!</v>
      </c>
      <c r="CV78" s="1540" t="e">
        <f t="shared" si="220"/>
        <v>#REF!</v>
      </c>
      <c r="CW78" s="757" t="e">
        <f t="shared" si="220"/>
        <v>#REF!</v>
      </c>
      <c r="CX78" s="757" t="e">
        <f t="shared" si="220"/>
        <v>#REF!</v>
      </c>
      <c r="CY78" s="757" t="e">
        <f t="shared" si="220"/>
        <v>#REF!</v>
      </c>
      <c r="CZ78" s="648" t="e">
        <f t="shared" si="220"/>
        <v>#REF!</v>
      </c>
      <c r="DA78" s="757" t="e">
        <f t="shared" si="220"/>
        <v>#REF!</v>
      </c>
      <c r="DB78" s="648" t="e">
        <f t="shared" si="220"/>
        <v>#REF!</v>
      </c>
      <c r="DD78" s="648" t="e">
        <f>DD79-2</f>
        <v>#REF!</v>
      </c>
      <c r="DF78" s="648" t="e">
        <f>DF79-2</f>
        <v>#REF!</v>
      </c>
      <c r="DG78" s="648" t="e">
        <f>DG79-2</f>
        <v>#REF!</v>
      </c>
      <c r="DH78" s="648" t="e">
        <f>DH79-2</f>
        <v>#REF!</v>
      </c>
      <c r="DI78" s="748" t="e">
        <f>DI79-2</f>
        <v>#REF!</v>
      </c>
      <c r="DJ78" s="1662"/>
      <c r="DK78" s="1145" t="e">
        <f>DK79-2</f>
        <v>#REF!</v>
      </c>
      <c r="DL78" s="648">
        <f>DL79-2</f>
        <v>44312</v>
      </c>
      <c r="DM78" s="648">
        <f>DM79-2</f>
        <v>44362</v>
      </c>
      <c r="DN78" s="651">
        <f>DN79-2</f>
        <v>44390</v>
      </c>
      <c r="DO78" s="651">
        <f>DO79-2</f>
        <v>44481</v>
      </c>
      <c r="DP78" s="651">
        <f t="shared" ref="DP78:DS78" si="221">DP79-2</f>
        <v>44509</v>
      </c>
      <c r="DQ78" s="651">
        <f t="shared" si="221"/>
        <v>44572</v>
      </c>
      <c r="DR78" s="651">
        <f t="shared" si="221"/>
        <v>44600</v>
      </c>
      <c r="DS78" s="651">
        <f t="shared" si="221"/>
        <v>44663</v>
      </c>
    </row>
    <row r="79" spans="1:131" ht="68.400000000000006" hidden="1" customHeight="1" x14ac:dyDescent="0.35">
      <c r="A79" s="1850"/>
      <c r="B79" s="1853"/>
      <c r="C79" s="744" t="s">
        <v>175</v>
      </c>
      <c r="D79" s="744" t="s">
        <v>171</v>
      </c>
      <c r="E79" s="745"/>
      <c r="F79" s="746"/>
      <c r="G79" s="747"/>
      <c r="H79" s="747"/>
      <c r="I79" s="747"/>
      <c r="J79" s="747"/>
      <c r="K79" s="747"/>
      <c r="L79" s="748"/>
      <c r="M79" s="749"/>
      <c r="N79" s="749"/>
      <c r="O79" s="749"/>
      <c r="P79" s="749"/>
      <c r="Q79" s="749"/>
      <c r="R79" s="750"/>
      <c r="S79" s="749"/>
      <c r="T79" s="751"/>
      <c r="U79" s="747"/>
      <c r="V79" s="752"/>
      <c r="W79" s="753"/>
      <c r="X79" s="754"/>
      <c r="Y79" s="753"/>
      <c r="Z79" s="755"/>
      <c r="AA79" s="756"/>
      <c r="AB79" s="755"/>
      <c r="AC79" s="749"/>
      <c r="AD79" s="749"/>
      <c r="AE79" s="749"/>
      <c r="AF79" s="749"/>
      <c r="AG79" s="749"/>
      <c r="AH79" s="749"/>
      <c r="AI79" s="749"/>
      <c r="AJ79" s="757"/>
      <c r="AK79" s="749"/>
      <c r="AL79" s="749"/>
      <c r="AM79" s="749"/>
      <c r="AN79" s="749"/>
      <c r="AO79" s="749"/>
      <c r="AP79" s="749"/>
      <c r="AQ79" s="749"/>
      <c r="AR79" s="749"/>
      <c r="AS79" s="749"/>
      <c r="AT79" s="749"/>
      <c r="AU79" s="757"/>
      <c r="AV79" s="749"/>
      <c r="AW79" s="749"/>
      <c r="AX79" s="749"/>
      <c r="AY79" s="749"/>
      <c r="AZ79" s="749"/>
      <c r="BA79" s="749"/>
      <c r="BB79" s="749"/>
      <c r="BC79" s="749"/>
      <c r="BD79" s="749"/>
      <c r="BE79" s="749"/>
      <c r="BF79" s="750"/>
      <c r="BG79" s="749"/>
      <c r="BH79" s="747"/>
      <c r="BI79" s="757"/>
      <c r="BJ79" s="757"/>
      <c r="BK79" s="757"/>
      <c r="BL79" s="757"/>
      <c r="BM79" s="757"/>
      <c r="BN79" s="757"/>
      <c r="BO79" s="757"/>
      <c r="BP79" s="757"/>
      <c r="BQ79" s="748"/>
      <c r="BR79" s="757"/>
      <c r="BS79" s="758"/>
      <c r="BT79" s="757"/>
      <c r="BU79" s="758"/>
      <c r="BV79" s="757">
        <f t="shared" ref="BV79:CC79" si="222">BV78+2</f>
        <v>42719</v>
      </c>
      <c r="BW79" s="757">
        <f t="shared" si="222"/>
        <v>42754</v>
      </c>
      <c r="BX79" s="757">
        <f t="shared" si="222"/>
        <v>42789</v>
      </c>
      <c r="BY79" s="757">
        <f t="shared" si="222"/>
        <v>42824</v>
      </c>
      <c r="BZ79" s="757">
        <f t="shared" si="222"/>
        <v>42859</v>
      </c>
      <c r="CA79" s="757">
        <f t="shared" si="222"/>
        <v>42894</v>
      </c>
      <c r="CB79" s="757">
        <f t="shared" si="222"/>
        <v>42922</v>
      </c>
      <c r="CC79" s="757">
        <f t="shared" si="222"/>
        <v>42950</v>
      </c>
      <c r="CD79" s="757">
        <f>CD78+2</f>
        <v>42978</v>
      </c>
      <c r="CE79" s="757">
        <f>CE78+2</f>
        <v>43006</v>
      </c>
      <c r="CF79" s="748" t="s">
        <v>116</v>
      </c>
      <c r="CG79" s="757" t="e">
        <f>CG80</f>
        <v>#REF!</v>
      </c>
      <c r="CH79" s="757" t="e">
        <f>CH80</f>
        <v>#REF!</v>
      </c>
      <c r="CI79" s="757" t="e">
        <f>CI80</f>
        <v>#REF!</v>
      </c>
      <c r="CJ79" s="757" t="e">
        <f>CJ80</f>
        <v>#REF!</v>
      </c>
      <c r="CK79" s="757" t="e">
        <f t="shared" ref="CK79:DB79" si="223">CK80</f>
        <v>#REF!</v>
      </c>
      <c r="CL79" s="757" t="e">
        <f t="shared" si="223"/>
        <v>#REF!</v>
      </c>
      <c r="CM79" s="757" t="e">
        <f t="shared" si="223"/>
        <v>#REF!</v>
      </c>
      <c r="CN79" s="757" t="e">
        <f t="shared" si="223"/>
        <v>#REF!</v>
      </c>
      <c r="CO79" s="757" t="e">
        <f t="shared" si="223"/>
        <v>#REF!</v>
      </c>
      <c r="CP79" s="757" t="e">
        <f t="shared" si="223"/>
        <v>#REF!</v>
      </c>
      <c r="CQ79" s="757" t="e">
        <f t="shared" si="223"/>
        <v>#REF!</v>
      </c>
      <c r="CR79" s="757" t="s">
        <v>116</v>
      </c>
      <c r="CS79" s="757" t="e">
        <f t="shared" si="223"/>
        <v>#REF!</v>
      </c>
      <c r="CT79" s="757" t="e">
        <f t="shared" si="223"/>
        <v>#REF!</v>
      </c>
      <c r="CU79" s="757" t="e">
        <f t="shared" si="223"/>
        <v>#REF!</v>
      </c>
      <c r="CV79" s="1540" t="e">
        <f t="shared" si="223"/>
        <v>#REF!</v>
      </c>
      <c r="CW79" s="757" t="e">
        <f t="shared" si="223"/>
        <v>#REF!</v>
      </c>
      <c r="CX79" s="757" t="e">
        <f t="shared" si="223"/>
        <v>#REF!</v>
      </c>
      <c r="CY79" s="757" t="e">
        <f t="shared" si="223"/>
        <v>#REF!</v>
      </c>
      <c r="CZ79" s="648" t="e">
        <f t="shared" si="223"/>
        <v>#REF!</v>
      </c>
      <c r="DA79" s="757" t="e">
        <f t="shared" si="223"/>
        <v>#REF!</v>
      </c>
      <c r="DB79" s="648" t="e">
        <f t="shared" si="223"/>
        <v>#REF!</v>
      </c>
      <c r="DD79" s="648" t="e">
        <f>DD80</f>
        <v>#REF!</v>
      </c>
      <c r="DF79" s="648" t="e">
        <f>DF80</f>
        <v>#REF!</v>
      </c>
      <c r="DG79" s="648" t="e">
        <f>DG80</f>
        <v>#REF!</v>
      </c>
      <c r="DH79" s="648" t="e">
        <f>DH80</f>
        <v>#REF!</v>
      </c>
      <c r="DI79" s="748" t="e">
        <f>DI80</f>
        <v>#REF!</v>
      </c>
      <c r="DJ79" s="1662"/>
      <c r="DK79" s="1145" t="e">
        <f>DK80</f>
        <v>#REF!</v>
      </c>
      <c r="DL79" s="648">
        <f>DL80</f>
        <v>44314</v>
      </c>
      <c r="DM79" s="648">
        <f>DM80</f>
        <v>44364</v>
      </c>
      <c r="DN79" s="651">
        <f>DN80</f>
        <v>44392</v>
      </c>
      <c r="DO79" s="651">
        <f>DO80</f>
        <v>44483</v>
      </c>
      <c r="DP79" s="651">
        <f t="shared" ref="DP79:DS79" si="224">DP80</f>
        <v>44511</v>
      </c>
      <c r="DQ79" s="651">
        <f t="shared" si="224"/>
        <v>44574</v>
      </c>
      <c r="DR79" s="651">
        <f t="shared" si="224"/>
        <v>44602</v>
      </c>
      <c r="DS79" s="651">
        <f t="shared" si="224"/>
        <v>44665</v>
      </c>
    </row>
    <row r="80" spans="1:131" ht="68.400000000000006" hidden="1" customHeight="1" x14ac:dyDescent="0.35">
      <c r="A80" s="1850"/>
      <c r="B80" s="1853"/>
      <c r="C80" s="744" t="s">
        <v>176</v>
      </c>
      <c r="D80" s="744" t="s">
        <v>171</v>
      </c>
      <c r="E80" s="745"/>
      <c r="F80" s="746"/>
      <c r="G80" s="747"/>
      <c r="H80" s="747"/>
      <c r="I80" s="747"/>
      <c r="J80" s="747"/>
      <c r="K80" s="747"/>
      <c r="L80" s="748"/>
      <c r="M80" s="749"/>
      <c r="N80" s="749"/>
      <c r="O80" s="749"/>
      <c r="P80" s="749"/>
      <c r="Q80" s="749"/>
      <c r="R80" s="750"/>
      <c r="S80" s="749"/>
      <c r="T80" s="751"/>
      <c r="U80" s="747"/>
      <c r="V80" s="752"/>
      <c r="W80" s="753"/>
      <c r="X80" s="754"/>
      <c r="Y80" s="753"/>
      <c r="Z80" s="755"/>
      <c r="AA80" s="756"/>
      <c r="AB80" s="755"/>
      <c r="AC80" s="749"/>
      <c r="AD80" s="749"/>
      <c r="AE80" s="749"/>
      <c r="AF80" s="749"/>
      <c r="AG80" s="749"/>
      <c r="AH80" s="749"/>
      <c r="AI80" s="749"/>
      <c r="AJ80" s="757"/>
      <c r="AK80" s="749"/>
      <c r="AL80" s="749"/>
      <c r="AM80" s="749"/>
      <c r="AN80" s="749"/>
      <c r="AO80" s="749"/>
      <c r="AP80" s="749"/>
      <c r="AQ80" s="749"/>
      <c r="AR80" s="749"/>
      <c r="AS80" s="749"/>
      <c r="AT80" s="749"/>
      <c r="AU80" s="757"/>
      <c r="AV80" s="749"/>
      <c r="AW80" s="749"/>
      <c r="AX80" s="749"/>
      <c r="AY80" s="749"/>
      <c r="AZ80" s="749"/>
      <c r="BA80" s="749"/>
      <c r="BB80" s="749"/>
      <c r="BC80" s="749"/>
      <c r="BD80" s="749"/>
      <c r="BE80" s="749"/>
      <c r="BF80" s="750"/>
      <c r="BG80" s="749"/>
      <c r="BH80" s="747"/>
      <c r="BI80" s="757"/>
      <c r="BJ80" s="757"/>
      <c r="BK80" s="757"/>
      <c r="BL80" s="757"/>
      <c r="BM80" s="757"/>
      <c r="BN80" s="757"/>
      <c r="BO80" s="757"/>
      <c r="BP80" s="757"/>
      <c r="BQ80" s="748"/>
      <c r="BR80" s="757"/>
      <c r="BS80" s="758"/>
      <c r="BT80" s="757"/>
      <c r="BU80" s="758"/>
      <c r="BV80" s="757">
        <f t="shared" ref="BV80:CC80" si="225">BV79</f>
        <v>42719</v>
      </c>
      <c r="BW80" s="757">
        <f t="shared" si="225"/>
        <v>42754</v>
      </c>
      <c r="BX80" s="757">
        <f t="shared" si="225"/>
        <v>42789</v>
      </c>
      <c r="BY80" s="757">
        <f t="shared" si="225"/>
        <v>42824</v>
      </c>
      <c r="BZ80" s="757">
        <f t="shared" si="225"/>
        <v>42859</v>
      </c>
      <c r="CA80" s="757">
        <f t="shared" si="225"/>
        <v>42894</v>
      </c>
      <c r="CB80" s="757">
        <f t="shared" si="225"/>
        <v>42922</v>
      </c>
      <c r="CC80" s="757">
        <f t="shared" si="225"/>
        <v>42950</v>
      </c>
      <c r="CD80" s="757">
        <f>CD79</f>
        <v>42978</v>
      </c>
      <c r="CE80" s="757">
        <f>CE79</f>
        <v>43006</v>
      </c>
      <c r="CF80" s="748" t="s">
        <v>116</v>
      </c>
      <c r="CG80" s="757" t="e">
        <f>CG81-1</f>
        <v>#REF!</v>
      </c>
      <c r="CH80" s="757" t="e">
        <f>CH81-1</f>
        <v>#REF!</v>
      </c>
      <c r="CI80" s="757" t="e">
        <f>CI81-1</f>
        <v>#REF!</v>
      </c>
      <c r="CJ80" s="757" t="e">
        <f>CJ81-1</f>
        <v>#REF!</v>
      </c>
      <c r="CK80" s="757" t="e">
        <f t="shared" ref="CK80:DB80" si="226">CK81-1</f>
        <v>#REF!</v>
      </c>
      <c r="CL80" s="757" t="e">
        <f t="shared" si="226"/>
        <v>#REF!</v>
      </c>
      <c r="CM80" s="757" t="e">
        <f t="shared" si="226"/>
        <v>#REF!</v>
      </c>
      <c r="CN80" s="757" t="e">
        <f t="shared" si="226"/>
        <v>#REF!</v>
      </c>
      <c r="CO80" s="757" t="e">
        <f t="shared" si="226"/>
        <v>#REF!</v>
      </c>
      <c r="CP80" s="757" t="e">
        <f t="shared" si="226"/>
        <v>#REF!</v>
      </c>
      <c r="CQ80" s="757" t="e">
        <f t="shared" si="226"/>
        <v>#REF!</v>
      </c>
      <c r="CR80" s="757" t="s">
        <v>116</v>
      </c>
      <c r="CS80" s="757" t="e">
        <f t="shared" si="226"/>
        <v>#REF!</v>
      </c>
      <c r="CT80" s="757" t="e">
        <f t="shared" si="226"/>
        <v>#REF!</v>
      </c>
      <c r="CU80" s="757" t="e">
        <f t="shared" si="226"/>
        <v>#REF!</v>
      </c>
      <c r="CV80" s="1540" t="e">
        <f t="shared" si="226"/>
        <v>#REF!</v>
      </c>
      <c r="CW80" s="757" t="e">
        <f t="shared" si="226"/>
        <v>#REF!</v>
      </c>
      <c r="CX80" s="757" t="e">
        <f t="shared" si="226"/>
        <v>#REF!</v>
      </c>
      <c r="CY80" s="757" t="e">
        <f t="shared" si="226"/>
        <v>#REF!</v>
      </c>
      <c r="CZ80" s="648" t="e">
        <f t="shared" si="226"/>
        <v>#REF!</v>
      </c>
      <c r="DA80" s="757" t="e">
        <f t="shared" si="226"/>
        <v>#REF!</v>
      </c>
      <c r="DB80" s="648" t="e">
        <f t="shared" si="226"/>
        <v>#REF!</v>
      </c>
      <c r="DD80" s="648" t="e">
        <f>DD81-1</f>
        <v>#REF!</v>
      </c>
      <c r="DF80" s="648" t="e">
        <f>DF81-1</f>
        <v>#REF!</v>
      </c>
      <c r="DG80" s="648" t="e">
        <f>DG81-1</f>
        <v>#REF!</v>
      </c>
      <c r="DH80" s="648" t="e">
        <f>DH81-1</f>
        <v>#REF!</v>
      </c>
      <c r="DI80" s="748" t="e">
        <f>DI81-1</f>
        <v>#REF!</v>
      </c>
      <c r="DJ80" s="1662"/>
      <c r="DK80" s="1145" t="e">
        <f>DK81-1</f>
        <v>#REF!</v>
      </c>
      <c r="DL80" s="648">
        <f>DL81-1</f>
        <v>44314</v>
      </c>
      <c r="DM80" s="648">
        <f>DM81-1</f>
        <v>44364</v>
      </c>
      <c r="DN80" s="651">
        <f>DN81-1</f>
        <v>44392</v>
      </c>
      <c r="DO80" s="651">
        <f>DO81-1</f>
        <v>44483</v>
      </c>
      <c r="DP80" s="651">
        <f t="shared" ref="DP80:DS80" si="227">DP81-1</f>
        <v>44511</v>
      </c>
      <c r="DQ80" s="651">
        <f t="shared" si="227"/>
        <v>44574</v>
      </c>
      <c r="DR80" s="651">
        <f t="shared" si="227"/>
        <v>44602</v>
      </c>
      <c r="DS80" s="651">
        <f t="shared" si="227"/>
        <v>44665</v>
      </c>
    </row>
    <row r="81" spans="1:131" ht="30" customHeight="1" x14ac:dyDescent="0.35">
      <c r="A81" s="1850"/>
      <c r="B81" s="1853"/>
      <c r="C81" s="744" t="s">
        <v>531</v>
      </c>
      <c r="D81" s="744" t="s">
        <v>173</v>
      </c>
      <c r="E81" s="745"/>
      <c r="F81" s="746"/>
      <c r="G81" s="747"/>
      <c r="H81" s="747"/>
      <c r="I81" s="747"/>
      <c r="J81" s="747"/>
      <c r="K81" s="747"/>
      <c r="L81" s="748"/>
      <c r="M81" s="749"/>
      <c r="N81" s="749"/>
      <c r="O81" s="749"/>
      <c r="P81" s="749"/>
      <c r="Q81" s="749"/>
      <c r="R81" s="750"/>
      <c r="S81" s="749"/>
      <c r="T81" s="751"/>
      <c r="U81" s="747"/>
      <c r="V81" s="752"/>
      <c r="W81" s="753"/>
      <c r="X81" s="754"/>
      <c r="Y81" s="753"/>
      <c r="Z81" s="755"/>
      <c r="AA81" s="756"/>
      <c r="AB81" s="755"/>
      <c r="AC81" s="749"/>
      <c r="AD81" s="749"/>
      <c r="AE81" s="749"/>
      <c r="AF81" s="749"/>
      <c r="AG81" s="749"/>
      <c r="AH81" s="749"/>
      <c r="AI81" s="749"/>
      <c r="AJ81" s="757"/>
      <c r="AK81" s="749"/>
      <c r="AL81" s="749"/>
      <c r="AM81" s="749"/>
      <c r="AN81" s="749"/>
      <c r="AO81" s="749"/>
      <c r="AP81" s="749"/>
      <c r="AQ81" s="749"/>
      <c r="AR81" s="749"/>
      <c r="AS81" s="749"/>
      <c r="AT81" s="749"/>
      <c r="AU81" s="757"/>
      <c r="AV81" s="749"/>
      <c r="AW81" s="749"/>
      <c r="AX81" s="749"/>
      <c r="AY81" s="749"/>
      <c r="AZ81" s="749"/>
      <c r="BA81" s="749"/>
      <c r="BB81" s="749"/>
      <c r="BC81" s="749"/>
      <c r="BD81" s="749"/>
      <c r="BE81" s="749"/>
      <c r="BF81" s="750"/>
      <c r="BG81" s="749"/>
      <c r="BH81" s="747"/>
      <c r="BI81" s="757"/>
      <c r="BJ81" s="757"/>
      <c r="BK81" s="757"/>
      <c r="BL81" s="757">
        <v>42444</v>
      </c>
      <c r="BM81" s="757">
        <v>42479</v>
      </c>
      <c r="BN81" s="757">
        <v>42514</v>
      </c>
      <c r="BO81" s="757">
        <v>42549</v>
      </c>
      <c r="BP81" s="757">
        <v>42584</v>
      </c>
      <c r="BQ81" s="748">
        <v>42612</v>
      </c>
      <c r="BR81" s="757">
        <f>BR84-3</f>
        <v>42640</v>
      </c>
      <c r="BS81" s="758">
        <v>42656</v>
      </c>
      <c r="BT81" s="757" t="s">
        <v>116</v>
      </c>
      <c r="BU81" s="758">
        <v>42691</v>
      </c>
      <c r="BV81" s="757">
        <f t="shared" ref="BV81:CA81" si="228">BV80+1</f>
        <v>42720</v>
      </c>
      <c r="BW81" s="757">
        <f t="shared" si="228"/>
        <v>42755</v>
      </c>
      <c r="BX81" s="757">
        <f t="shared" si="228"/>
        <v>42790</v>
      </c>
      <c r="BY81" s="757">
        <f t="shared" si="228"/>
        <v>42825</v>
      </c>
      <c r="BZ81" s="757">
        <f t="shared" si="228"/>
        <v>42860</v>
      </c>
      <c r="CA81" s="757">
        <f t="shared" si="228"/>
        <v>42895</v>
      </c>
      <c r="CB81" s="757">
        <f>CB80+1</f>
        <v>42923</v>
      </c>
      <c r="CC81" s="757">
        <f>CC80+1</f>
        <v>42951</v>
      </c>
      <c r="CD81" s="757">
        <f>CD80+1</f>
        <v>42979</v>
      </c>
      <c r="CE81" s="757">
        <f>CE80+1</f>
        <v>43007</v>
      </c>
      <c r="CF81" s="748" t="s">
        <v>116</v>
      </c>
      <c r="CG81" s="757" t="e">
        <f>#REF!-4</f>
        <v>#REF!</v>
      </c>
      <c r="CH81" s="757" t="e">
        <f>#REF!-4</f>
        <v>#REF!</v>
      </c>
      <c r="CI81" s="757" t="e">
        <f>#REF!-4</f>
        <v>#REF!</v>
      </c>
      <c r="CJ81" s="757" t="e">
        <f>#REF!-4</f>
        <v>#REF!</v>
      </c>
      <c r="CK81" s="757" t="e">
        <f>#REF!-4</f>
        <v>#REF!</v>
      </c>
      <c r="CL81" s="757" t="e">
        <f>#REF!-4</f>
        <v>#REF!</v>
      </c>
      <c r="CM81" s="757" t="e">
        <f>#REF!-4</f>
        <v>#REF!</v>
      </c>
      <c r="CN81" s="757" t="e">
        <f>#REF!-4</f>
        <v>#REF!</v>
      </c>
      <c r="CO81" s="757" t="e">
        <f>#REF!-4</f>
        <v>#REF!</v>
      </c>
      <c r="CP81" s="757" t="e">
        <f>#REF!-4</f>
        <v>#REF!</v>
      </c>
      <c r="CQ81" s="757" t="e">
        <f>#REF!-4</f>
        <v>#REF!</v>
      </c>
      <c r="CR81" s="757" t="s">
        <v>116</v>
      </c>
      <c r="CS81" s="757" t="e">
        <f>#REF!-4</f>
        <v>#REF!</v>
      </c>
      <c r="CT81" s="757" t="e">
        <f>#REF!-4</f>
        <v>#REF!</v>
      </c>
      <c r="CU81" s="757" t="e">
        <f>#REF!-4</f>
        <v>#REF!</v>
      </c>
      <c r="CV81" s="1540" t="e">
        <f>#REF!-4</f>
        <v>#REF!</v>
      </c>
      <c r="CW81" s="757" t="e">
        <f>#REF!-4</f>
        <v>#REF!</v>
      </c>
      <c r="CX81" s="757" t="e">
        <f>#REF!-4</f>
        <v>#REF!</v>
      </c>
      <c r="CY81" s="757" t="e">
        <f>#REF!-4</f>
        <v>#REF!</v>
      </c>
      <c r="CZ81" s="648" t="e">
        <f>#REF!-4</f>
        <v>#REF!</v>
      </c>
      <c r="DA81" s="757" t="e">
        <f>#REF!-4</f>
        <v>#REF!</v>
      </c>
      <c r="DB81" s="648" t="e">
        <f>#REF!-4</f>
        <v>#REF!</v>
      </c>
      <c r="DD81" s="648" t="e">
        <f>#REF!-4</f>
        <v>#REF!</v>
      </c>
      <c r="DF81" s="648" t="e">
        <f>#REF!-4</f>
        <v>#REF!</v>
      </c>
      <c r="DG81" s="648" t="e">
        <f>#REF!-4</f>
        <v>#REF!</v>
      </c>
      <c r="DH81" s="648" t="e">
        <f>#REF!-4</f>
        <v>#REF!</v>
      </c>
      <c r="DI81" s="748" t="e">
        <f>#REF!-4</f>
        <v>#REF!</v>
      </c>
      <c r="DJ81" s="1662"/>
      <c r="DK81" s="1145" t="e">
        <f>#REF!-4</f>
        <v>#REF!</v>
      </c>
      <c r="DL81" s="648">
        <f>DL84-7</f>
        <v>44315</v>
      </c>
      <c r="DM81" s="648">
        <f>DM84-7</f>
        <v>44365</v>
      </c>
      <c r="DN81" s="651">
        <f>DN84-7</f>
        <v>44393</v>
      </c>
      <c r="DO81" s="651">
        <f>DO84-7</f>
        <v>44484</v>
      </c>
      <c r="DP81" s="651">
        <f>DP84-7</f>
        <v>44512</v>
      </c>
      <c r="DQ81" s="651">
        <f>DQ84-5</f>
        <v>44575</v>
      </c>
      <c r="DR81" s="651">
        <f>DR84-7</f>
        <v>44603</v>
      </c>
      <c r="DS81" s="651">
        <f>DS84-7</f>
        <v>44666</v>
      </c>
    </row>
    <row r="82" spans="1:131" ht="32.5" customHeight="1" x14ac:dyDescent="0.35">
      <c r="A82" s="1850"/>
      <c r="B82" s="1853"/>
      <c r="C82" s="744" t="s">
        <v>532</v>
      </c>
      <c r="D82" s="744"/>
      <c r="E82" s="745"/>
      <c r="F82" s="746"/>
      <c r="G82" s="747"/>
      <c r="H82" s="747"/>
      <c r="I82" s="747"/>
      <c r="J82" s="747"/>
      <c r="K82" s="747"/>
      <c r="L82" s="748"/>
      <c r="M82" s="749"/>
      <c r="N82" s="749"/>
      <c r="O82" s="749"/>
      <c r="P82" s="749"/>
      <c r="Q82" s="749"/>
      <c r="R82" s="750"/>
      <c r="S82" s="749"/>
      <c r="T82" s="751"/>
      <c r="U82" s="747"/>
      <c r="V82" s="752"/>
      <c r="W82" s="753"/>
      <c r="X82" s="754"/>
      <c r="Y82" s="753"/>
      <c r="Z82" s="755"/>
      <c r="AA82" s="756"/>
      <c r="AB82" s="755"/>
      <c r="AC82" s="749"/>
      <c r="AD82" s="749"/>
      <c r="AE82" s="749"/>
      <c r="AF82" s="749"/>
      <c r="AG82" s="749"/>
      <c r="AH82" s="749"/>
      <c r="AI82" s="749"/>
      <c r="AJ82" s="757"/>
      <c r="AK82" s="749"/>
      <c r="AL82" s="749"/>
      <c r="AM82" s="749"/>
      <c r="AN82" s="749"/>
      <c r="AO82" s="749"/>
      <c r="AP82" s="749"/>
      <c r="AQ82" s="749"/>
      <c r="AR82" s="749"/>
      <c r="AS82" s="749"/>
      <c r="AT82" s="749"/>
      <c r="AU82" s="757"/>
      <c r="AV82" s="749"/>
      <c r="AW82" s="749"/>
      <c r="AX82" s="749"/>
      <c r="AY82" s="749"/>
      <c r="AZ82" s="749"/>
      <c r="BA82" s="749"/>
      <c r="BB82" s="749"/>
      <c r="BC82" s="749"/>
      <c r="BD82" s="749"/>
      <c r="BE82" s="749"/>
      <c r="BF82" s="750"/>
      <c r="BG82" s="749"/>
      <c r="BH82" s="747"/>
      <c r="BI82" s="757"/>
      <c r="BJ82" s="757"/>
      <c r="BK82" s="757"/>
      <c r="BL82" s="757"/>
      <c r="BM82" s="757"/>
      <c r="BN82" s="757"/>
      <c r="BO82" s="757"/>
      <c r="BP82" s="757"/>
      <c r="BQ82" s="748"/>
      <c r="BR82" s="757"/>
      <c r="BS82" s="758"/>
      <c r="BT82" s="757"/>
      <c r="BU82" s="758"/>
      <c r="BV82" s="748"/>
      <c r="BW82" s="757"/>
      <c r="BX82" s="757"/>
      <c r="BY82" s="757"/>
      <c r="BZ82" s="757"/>
      <c r="CA82" s="757"/>
      <c r="CB82" s="757"/>
      <c r="CC82" s="748"/>
      <c r="CD82" s="757"/>
      <c r="CE82" s="757"/>
      <c r="CF82" s="1918"/>
      <c r="CG82" s="757"/>
      <c r="CH82" s="757"/>
      <c r="CI82" s="757"/>
      <c r="CJ82" s="757"/>
      <c r="CK82" s="757"/>
      <c r="CL82" s="757"/>
      <c r="CM82" s="757"/>
      <c r="CN82" s="757"/>
      <c r="CO82" s="757"/>
      <c r="CP82" s="757"/>
      <c r="CQ82" s="757"/>
      <c r="CR82" s="757"/>
      <c r="CS82" s="757"/>
      <c r="CT82" s="757"/>
      <c r="CU82" s="757"/>
      <c r="CV82" s="1540"/>
      <c r="CW82" s="757"/>
      <c r="CX82" s="757"/>
      <c r="CY82" s="757"/>
      <c r="CZ82" s="648"/>
      <c r="DA82" s="757"/>
      <c r="DB82" s="648"/>
      <c r="DD82" s="648"/>
      <c r="DF82" s="648"/>
      <c r="DG82" s="648"/>
      <c r="DH82" s="648"/>
      <c r="DI82" s="748"/>
      <c r="DJ82" s="1662"/>
      <c r="DK82" s="1145"/>
      <c r="DL82" s="648"/>
      <c r="DM82" s="1540"/>
      <c r="DN82" s="651">
        <f>DN85-7</f>
        <v>44421</v>
      </c>
      <c r="DO82" s="792"/>
      <c r="DP82" s="651">
        <f>DP85-7</f>
        <v>44540</v>
      </c>
      <c r="DQ82" s="792"/>
      <c r="DR82" s="651">
        <f>DR85-7</f>
        <v>44631</v>
      </c>
      <c r="DS82" s="792"/>
    </row>
    <row r="83" spans="1:131" ht="30" customHeight="1" x14ac:dyDescent="0.35">
      <c r="A83" s="1850"/>
      <c r="B83" s="1853"/>
      <c r="C83" s="759" t="s">
        <v>526</v>
      </c>
      <c r="D83" s="759"/>
      <c r="E83" s="760"/>
      <c r="F83" s="761"/>
      <c r="G83" s="762"/>
      <c r="H83" s="762"/>
      <c r="I83" s="762"/>
      <c r="J83" s="762"/>
      <c r="K83" s="762"/>
      <c r="L83" s="763"/>
      <c r="M83" s="764"/>
      <c r="N83" s="764"/>
      <c r="O83" s="764"/>
      <c r="P83" s="764"/>
      <c r="Q83" s="764"/>
      <c r="R83" s="765"/>
      <c r="S83" s="764"/>
      <c r="T83" s="766"/>
      <c r="U83" s="762"/>
      <c r="V83" s="767"/>
      <c r="W83" s="768"/>
      <c r="X83" s="769"/>
      <c r="Y83" s="768"/>
      <c r="Z83" s="770"/>
      <c r="AA83" s="771"/>
      <c r="AB83" s="770"/>
      <c r="AC83" s="764"/>
      <c r="AD83" s="764"/>
      <c r="AE83" s="764"/>
      <c r="AF83" s="764"/>
      <c r="AG83" s="764"/>
      <c r="AH83" s="764"/>
      <c r="AI83" s="764"/>
      <c r="AJ83" s="772"/>
      <c r="AK83" s="764"/>
      <c r="AL83" s="764"/>
      <c r="AM83" s="764"/>
      <c r="AN83" s="764"/>
      <c r="AO83" s="764"/>
      <c r="AP83" s="764"/>
      <c r="AQ83" s="764"/>
      <c r="AR83" s="764"/>
      <c r="AS83" s="764"/>
      <c r="AT83" s="764"/>
      <c r="AU83" s="772"/>
      <c r="AV83" s="764">
        <v>41946</v>
      </c>
      <c r="AW83" s="764">
        <v>41954</v>
      </c>
      <c r="AX83" s="764">
        <v>41985</v>
      </c>
      <c r="AY83" s="764">
        <v>41651</v>
      </c>
      <c r="AZ83" s="764">
        <f>AZ84-2</f>
        <v>42058</v>
      </c>
      <c r="BA83" s="764">
        <f>BA84-4</f>
        <v>42086</v>
      </c>
      <c r="BB83" s="764">
        <v>41756</v>
      </c>
      <c r="BC83" s="764">
        <v>42156</v>
      </c>
      <c r="BD83" s="764">
        <f>BD84-5</f>
        <v>42188</v>
      </c>
      <c r="BE83" s="764">
        <f>BE84-5</f>
        <v>42223</v>
      </c>
      <c r="BF83" s="765">
        <f>BF84-5</f>
        <v>42258</v>
      </c>
      <c r="BG83" s="764">
        <f>BG84-5</f>
        <v>42289</v>
      </c>
      <c r="BH83" s="762" t="s">
        <v>114</v>
      </c>
      <c r="BI83" s="773"/>
      <c r="BJ83" s="764"/>
      <c r="BK83" s="764"/>
      <c r="BL83" s="764">
        <f>BL81-15</f>
        <v>42429</v>
      </c>
      <c r="BM83" s="764">
        <f>BM81-15</f>
        <v>42464</v>
      </c>
      <c r="BN83" s="764">
        <f>BN81-15</f>
        <v>42499</v>
      </c>
      <c r="BO83" s="764">
        <f>BO81-15</f>
        <v>42534</v>
      </c>
      <c r="BP83" s="764">
        <f>BP81-15</f>
        <v>42569</v>
      </c>
      <c r="BQ83" s="765">
        <f>BQ81-15</f>
        <v>42597</v>
      </c>
      <c r="BR83" s="764">
        <f>BR81-15</f>
        <v>42625</v>
      </c>
      <c r="BS83" s="762">
        <f>BS81-15</f>
        <v>42641</v>
      </c>
      <c r="BT83" s="764" t="s">
        <v>116</v>
      </c>
      <c r="BU83" s="762">
        <f>BU81-15</f>
        <v>42676</v>
      </c>
      <c r="BV83" s="765">
        <f>BV81-15</f>
        <v>42705</v>
      </c>
      <c r="BW83" s="764">
        <f>BW81-15</f>
        <v>42740</v>
      </c>
      <c r="BX83" s="764">
        <f>BX81-15</f>
        <v>42775</v>
      </c>
      <c r="BY83" s="764">
        <f>BY81-15</f>
        <v>42810</v>
      </c>
      <c r="BZ83" s="764">
        <f>BZ81-15</f>
        <v>42845</v>
      </c>
      <c r="CA83" s="764">
        <f>CA81-15</f>
        <v>42880</v>
      </c>
      <c r="CB83" s="764">
        <f>CB81-15</f>
        <v>42908</v>
      </c>
      <c r="CC83" s="765">
        <f>CC81-15</f>
        <v>42936</v>
      </c>
      <c r="CD83" s="764">
        <f>CD81-15</f>
        <v>42964</v>
      </c>
      <c r="CE83" s="764">
        <f>CE81-15</f>
        <v>42992</v>
      </c>
      <c r="CF83" s="762" t="s">
        <v>116</v>
      </c>
      <c r="CG83" s="764" t="e">
        <f>CG81-15</f>
        <v>#REF!</v>
      </c>
      <c r="CH83" s="764" t="e">
        <f>CH81-15</f>
        <v>#REF!</v>
      </c>
      <c r="CI83" s="764" t="e">
        <f>CI81-15</f>
        <v>#REF!</v>
      </c>
      <c r="CJ83" s="764" t="s">
        <v>28</v>
      </c>
      <c r="CK83" s="764" t="s">
        <v>28</v>
      </c>
      <c r="CL83" s="764" t="s">
        <v>28</v>
      </c>
      <c r="CM83" s="764" t="s">
        <v>28</v>
      </c>
      <c r="CN83" s="764" t="s">
        <v>28</v>
      </c>
      <c r="CO83" s="764" t="s">
        <v>28</v>
      </c>
      <c r="CP83" s="764" t="s">
        <v>28</v>
      </c>
      <c r="CQ83" s="772" t="e">
        <f>CQ81-15</f>
        <v>#REF!</v>
      </c>
      <c r="CR83" s="772" t="s">
        <v>116</v>
      </c>
      <c r="CS83" s="764" t="e">
        <f>CS81-15</f>
        <v>#REF!</v>
      </c>
      <c r="CT83" s="764" t="e">
        <f>CT81-15</f>
        <v>#REF!</v>
      </c>
      <c r="CU83" s="764" t="e">
        <f>CU81-15</f>
        <v>#REF!</v>
      </c>
      <c r="CV83" s="1601" t="e">
        <f>CV81-15</f>
        <v>#REF!</v>
      </c>
      <c r="CW83" s="764" t="e">
        <f>CW81-15</f>
        <v>#REF!</v>
      </c>
      <c r="CX83" s="764" t="e">
        <f>CX81-15</f>
        <v>#REF!</v>
      </c>
      <c r="CY83" s="764" t="e">
        <f>CY81-15</f>
        <v>#REF!</v>
      </c>
      <c r="CZ83" s="764" t="e">
        <f>CZ81-15</f>
        <v>#REF!</v>
      </c>
      <c r="DA83" s="764" t="e">
        <f>DA81-15</f>
        <v>#REF!</v>
      </c>
      <c r="DB83" s="764" t="e">
        <f>DB81-15</f>
        <v>#REF!</v>
      </c>
      <c r="DD83" s="764" t="e">
        <f>DD81-15</f>
        <v>#REF!</v>
      </c>
      <c r="DF83" s="764" t="e">
        <f>DF81-15</f>
        <v>#REF!</v>
      </c>
      <c r="DG83" s="764" t="e">
        <f>DG81-15</f>
        <v>#REF!</v>
      </c>
      <c r="DH83" s="764" t="e">
        <f>DH81-15</f>
        <v>#REF!</v>
      </c>
      <c r="DI83" s="765" t="e">
        <f>DI81-15</f>
        <v>#REF!</v>
      </c>
      <c r="DJ83" s="1662"/>
      <c r="DK83" s="766" t="e">
        <f>DK81-15</f>
        <v>#REF!</v>
      </c>
      <c r="DL83" s="764">
        <f>DL81-15</f>
        <v>44300</v>
      </c>
      <c r="DM83" s="764">
        <f>DM81-15</f>
        <v>44350</v>
      </c>
      <c r="DN83" s="765">
        <f>DN81-15</f>
        <v>44378</v>
      </c>
      <c r="DO83" s="765">
        <f>DO81-15</f>
        <v>44469</v>
      </c>
      <c r="DP83" s="765">
        <f>DP81-15</f>
        <v>44497</v>
      </c>
      <c r="DQ83" s="765">
        <f>DQ81-15</f>
        <v>44560</v>
      </c>
      <c r="DR83" s="765">
        <f>DR81-15</f>
        <v>44588</v>
      </c>
      <c r="DS83" s="765">
        <f>DS81-15</f>
        <v>44651</v>
      </c>
    </row>
    <row r="84" spans="1:131" s="100" customFormat="1" ht="22" customHeight="1" x14ac:dyDescent="0.35">
      <c r="A84" s="1850"/>
      <c r="B84" s="1853"/>
      <c r="C84" s="759" t="s">
        <v>527</v>
      </c>
      <c r="D84" s="759"/>
      <c r="E84" s="774"/>
      <c r="F84" s="775"/>
      <c r="G84" s="776"/>
      <c r="H84" s="776"/>
      <c r="I84" s="776"/>
      <c r="J84" s="776"/>
      <c r="K84" s="776"/>
      <c r="L84" s="763"/>
      <c r="M84" s="777"/>
      <c r="N84" s="777"/>
      <c r="O84" s="777"/>
      <c r="P84" s="777"/>
      <c r="Q84" s="777"/>
      <c r="R84" s="778"/>
      <c r="S84" s="777"/>
      <c r="T84" s="775"/>
      <c r="U84" s="776"/>
      <c r="V84" s="779"/>
      <c r="W84" s="780"/>
      <c r="X84" s="769"/>
      <c r="Y84" s="781"/>
      <c r="Z84" s="782"/>
      <c r="AA84" s="782"/>
      <c r="AB84" s="779">
        <f>AB88-90</f>
        <v>41345</v>
      </c>
      <c r="AC84" s="777">
        <f>AC88-97</f>
        <v>41365</v>
      </c>
      <c r="AD84" s="773">
        <f>AD88-96</f>
        <v>41400</v>
      </c>
      <c r="AE84" s="777">
        <f>AE88-97</f>
        <v>41065</v>
      </c>
      <c r="AF84" s="777">
        <f>AF88-104</f>
        <v>41453</v>
      </c>
      <c r="AG84" s="777">
        <f>AG88-104</f>
        <v>41484</v>
      </c>
      <c r="AH84" s="777">
        <f>AH88-103</f>
        <v>41515</v>
      </c>
      <c r="AI84" s="777">
        <f>AI88-102</f>
        <v>41182</v>
      </c>
      <c r="AJ84" s="783" t="s">
        <v>114</v>
      </c>
      <c r="AK84" s="777">
        <f>AK88-125</f>
        <v>41218</v>
      </c>
      <c r="AL84" s="777">
        <f>AL88-125</f>
        <v>41249</v>
      </c>
      <c r="AM84" s="777">
        <f>AM88-120</f>
        <v>41284</v>
      </c>
      <c r="AN84" s="777">
        <f>AN88-112</f>
        <v>41323</v>
      </c>
      <c r="AO84" s="777">
        <f>AO88-105</f>
        <v>41360</v>
      </c>
      <c r="AP84" s="777">
        <f>AP88-104</f>
        <v>41392</v>
      </c>
      <c r="AQ84" s="777">
        <f>AQ88-105</f>
        <v>41422</v>
      </c>
      <c r="AR84" s="773">
        <v>41455</v>
      </c>
      <c r="AS84" s="777">
        <f>AS88-98</f>
        <v>41855</v>
      </c>
      <c r="AT84" s="777">
        <f>AT88-93</f>
        <v>41525</v>
      </c>
      <c r="AU84" s="783">
        <f>AU88-96</f>
        <v>41918</v>
      </c>
      <c r="AV84" s="777">
        <f>AV88-95</f>
        <v>41946</v>
      </c>
      <c r="AW84" s="777">
        <f>AW88-119</f>
        <v>41954</v>
      </c>
      <c r="AX84" s="777">
        <f>AX88-119</f>
        <v>41985</v>
      </c>
      <c r="AY84" s="777">
        <f>AY88-118</f>
        <v>42016</v>
      </c>
      <c r="AZ84" s="777">
        <f>AZ88-105</f>
        <v>42060</v>
      </c>
      <c r="BA84" s="777">
        <f>BA88-105</f>
        <v>42090</v>
      </c>
      <c r="BB84" s="777">
        <f>BB88-103</f>
        <v>42123</v>
      </c>
      <c r="BC84" s="777">
        <f>BC88-98</f>
        <v>42159</v>
      </c>
      <c r="BD84" s="777">
        <f>BD88-94</f>
        <v>42193</v>
      </c>
      <c r="BE84" s="777">
        <f>BE88-90</f>
        <v>42228</v>
      </c>
      <c r="BF84" s="778">
        <f>BF88-85</f>
        <v>42263</v>
      </c>
      <c r="BG84" s="777">
        <f>BG88-85</f>
        <v>42294</v>
      </c>
      <c r="BH84" s="776" t="s">
        <v>114</v>
      </c>
      <c r="BI84" s="773">
        <f>BI88-105</f>
        <v>42334</v>
      </c>
      <c r="BJ84" s="777">
        <f>BJ88-105</f>
        <v>42365</v>
      </c>
      <c r="BK84" s="777">
        <f>BK88-105</f>
        <v>42395</v>
      </c>
      <c r="BL84" s="777">
        <f>BL88-98</f>
        <v>42448</v>
      </c>
      <c r="BM84" s="777">
        <f>BM88-95</f>
        <v>42482</v>
      </c>
      <c r="BN84" s="777">
        <f>BN88-90</f>
        <v>42518</v>
      </c>
      <c r="BO84" s="777">
        <f>BO88-89</f>
        <v>42549</v>
      </c>
      <c r="BP84" s="777">
        <f>BP88-97</f>
        <v>42572</v>
      </c>
      <c r="BQ84" s="778">
        <f>BQ88-87</f>
        <v>42597</v>
      </c>
      <c r="BR84" s="777">
        <f>BR88-66</f>
        <v>42643</v>
      </c>
      <c r="BS84" s="776">
        <f>BS88-80</f>
        <v>42660</v>
      </c>
      <c r="BT84" s="777" t="s">
        <v>116</v>
      </c>
      <c r="BU84" s="784">
        <f>BU88-104</f>
        <v>42695</v>
      </c>
      <c r="BV84" s="785">
        <f>BV88-106</f>
        <v>42724</v>
      </c>
      <c r="BW84" s="786">
        <f>BW88-101</f>
        <v>42759</v>
      </c>
      <c r="BX84" s="786">
        <f>BX88-94</f>
        <v>42797</v>
      </c>
      <c r="BY84" s="786">
        <f>BY88-94</f>
        <v>42827</v>
      </c>
      <c r="BZ84" s="787">
        <f t="shared" ref="BZ84:CE84" si="229">BZ88-89</f>
        <v>42863</v>
      </c>
      <c r="CA84" s="786">
        <f t="shared" si="229"/>
        <v>42894</v>
      </c>
      <c r="CB84" s="786">
        <f t="shared" si="229"/>
        <v>42924</v>
      </c>
      <c r="CC84" s="788">
        <f t="shared" si="229"/>
        <v>42955</v>
      </c>
      <c r="CD84" s="786">
        <f t="shared" si="229"/>
        <v>42985</v>
      </c>
      <c r="CE84" s="786">
        <f t="shared" si="229"/>
        <v>43016</v>
      </c>
      <c r="CF84" s="778" t="s">
        <v>116</v>
      </c>
      <c r="CG84" s="786">
        <f>CG88-108</f>
        <v>43056</v>
      </c>
      <c r="CH84" s="787">
        <f>CH88-104</f>
        <v>43091</v>
      </c>
      <c r="CI84" s="787">
        <f>CI88-99</f>
        <v>43126</v>
      </c>
      <c r="CJ84" s="789">
        <f>CJ88-81</f>
        <v>43175</v>
      </c>
      <c r="CK84" s="786">
        <f>CK88-76</f>
        <v>43210</v>
      </c>
      <c r="CL84" s="786">
        <f>CL88-79</f>
        <v>43238</v>
      </c>
      <c r="CM84" s="786">
        <f>CM88-75</f>
        <v>43273</v>
      </c>
      <c r="CN84" s="789">
        <f>CN88-77</f>
        <v>43301</v>
      </c>
      <c r="CO84" s="787">
        <f>CO88-87</f>
        <v>43322</v>
      </c>
      <c r="CP84" s="787">
        <f>CP88-82</f>
        <v>43357</v>
      </c>
      <c r="CQ84" s="790">
        <f>CQ88-78</f>
        <v>43392</v>
      </c>
      <c r="CR84" s="791" t="s">
        <v>116</v>
      </c>
      <c r="CS84" s="787">
        <f>CS88-102</f>
        <v>43427</v>
      </c>
      <c r="CT84" s="787">
        <f>CT88-105</f>
        <v>43455</v>
      </c>
      <c r="CU84" s="787">
        <f>CU88-93</f>
        <v>43497</v>
      </c>
      <c r="CV84" s="725">
        <f>CV88-82</f>
        <v>43539</v>
      </c>
      <c r="CW84" s="789">
        <f>CW88-77</f>
        <v>43574</v>
      </c>
      <c r="CX84" s="789">
        <f>CX88-78</f>
        <v>43665</v>
      </c>
      <c r="CY84" s="789">
        <f>CY88-76</f>
        <v>43363</v>
      </c>
      <c r="CZ84" s="789">
        <f>CZ88-72</f>
        <v>43763</v>
      </c>
      <c r="DA84" s="789">
        <f>DA88-100</f>
        <v>43826</v>
      </c>
      <c r="DB84" s="789">
        <f>DB88-91</f>
        <v>43896</v>
      </c>
      <c r="DD84" s="789">
        <f>DD88-103</f>
        <v>43945</v>
      </c>
      <c r="DF84" s="789">
        <f>DF88-101</f>
        <v>44008</v>
      </c>
      <c r="DG84" s="789">
        <f>DG88-106</f>
        <v>44064</v>
      </c>
      <c r="DH84" s="789">
        <f>DH88-105</f>
        <v>44127</v>
      </c>
      <c r="DI84" s="785">
        <f>DI88-122</f>
        <v>44169</v>
      </c>
      <c r="DJ84" s="1662"/>
      <c r="DK84" s="1655">
        <f>DK88-92</f>
        <v>44260</v>
      </c>
      <c r="DL84" s="789">
        <f>DL88-91</f>
        <v>44322</v>
      </c>
      <c r="DM84" s="789">
        <f>DM88-102</f>
        <v>44372</v>
      </c>
      <c r="DN84" s="1637">
        <f>DN88-105</f>
        <v>44400</v>
      </c>
      <c r="DO84" s="1637">
        <f>DO88-106</f>
        <v>44491</v>
      </c>
      <c r="DP84" s="1637">
        <f t="shared" ref="DP84:DQ84" si="230">DP88-106</f>
        <v>44519</v>
      </c>
      <c r="DQ84" s="1637">
        <f t="shared" si="230"/>
        <v>44580</v>
      </c>
      <c r="DR84" s="1637">
        <f>DR88-107</f>
        <v>44610</v>
      </c>
      <c r="DS84" s="1637">
        <f>DS88-105</f>
        <v>44673</v>
      </c>
      <c r="DT84" s="13"/>
      <c r="DU84" s="13"/>
      <c r="DV84" s="13"/>
      <c r="DW84" s="13"/>
      <c r="DX84" s="13"/>
      <c r="DY84" s="13"/>
      <c r="DZ84" s="13"/>
      <c r="EA84" s="13"/>
    </row>
    <row r="85" spans="1:131" s="100" customFormat="1" ht="22" customHeight="1" x14ac:dyDescent="0.35">
      <c r="A85" s="1850"/>
      <c r="B85" s="1853"/>
      <c r="C85" s="759" t="s">
        <v>528</v>
      </c>
      <c r="D85" s="759"/>
      <c r="E85" s="774"/>
      <c r="F85" s="775"/>
      <c r="G85" s="776"/>
      <c r="H85" s="776"/>
      <c r="I85" s="776"/>
      <c r="J85" s="776"/>
      <c r="K85" s="776"/>
      <c r="L85" s="763"/>
      <c r="M85" s="777"/>
      <c r="N85" s="777"/>
      <c r="O85" s="777"/>
      <c r="P85" s="777"/>
      <c r="Q85" s="777"/>
      <c r="R85" s="778"/>
      <c r="S85" s="777"/>
      <c r="T85" s="775"/>
      <c r="U85" s="776"/>
      <c r="V85" s="779"/>
      <c r="W85" s="780"/>
      <c r="X85" s="769"/>
      <c r="Y85" s="781"/>
      <c r="Z85" s="1899"/>
      <c r="AA85" s="782"/>
      <c r="AB85" s="1900"/>
      <c r="AC85" s="777"/>
      <c r="AD85" s="773"/>
      <c r="AE85" s="777"/>
      <c r="AF85" s="777"/>
      <c r="AG85" s="777"/>
      <c r="AH85" s="777"/>
      <c r="AI85" s="777"/>
      <c r="AJ85" s="783"/>
      <c r="AK85" s="777"/>
      <c r="AL85" s="777"/>
      <c r="AM85" s="777"/>
      <c r="AN85" s="777"/>
      <c r="AO85" s="777"/>
      <c r="AP85" s="777"/>
      <c r="AQ85" s="777"/>
      <c r="AR85" s="773"/>
      <c r="AS85" s="777"/>
      <c r="AT85" s="777"/>
      <c r="AU85" s="783"/>
      <c r="AV85" s="777"/>
      <c r="AW85" s="777"/>
      <c r="AX85" s="777"/>
      <c r="AY85" s="777"/>
      <c r="AZ85" s="777"/>
      <c r="BA85" s="777"/>
      <c r="BB85" s="777"/>
      <c r="BC85" s="777"/>
      <c r="BD85" s="777"/>
      <c r="BE85" s="777"/>
      <c r="BF85" s="778"/>
      <c r="BG85" s="777"/>
      <c r="BH85" s="1901"/>
      <c r="BI85" s="1902"/>
      <c r="BJ85" s="1903"/>
      <c r="BK85" s="1903"/>
      <c r="BL85" s="1903"/>
      <c r="BM85" s="1903"/>
      <c r="BN85" s="1903"/>
      <c r="BO85" s="1903"/>
      <c r="BP85" s="1903"/>
      <c r="BQ85" s="1904"/>
      <c r="BR85" s="1903"/>
      <c r="BS85" s="1905"/>
      <c r="BT85" s="1903"/>
      <c r="BU85" s="784"/>
      <c r="BV85" s="785"/>
      <c r="BW85" s="786"/>
      <c r="BX85" s="786"/>
      <c r="BY85" s="786"/>
      <c r="BZ85" s="787"/>
      <c r="CA85" s="786"/>
      <c r="CB85" s="786"/>
      <c r="CC85" s="788"/>
      <c r="CD85" s="786"/>
      <c r="CE85" s="786"/>
      <c r="CF85" s="1904"/>
      <c r="CG85" s="786"/>
      <c r="CH85" s="787"/>
      <c r="CI85" s="787"/>
      <c r="CJ85" s="789"/>
      <c r="CK85" s="786"/>
      <c r="CL85" s="786"/>
      <c r="CM85" s="786"/>
      <c r="CN85" s="789"/>
      <c r="CO85" s="787"/>
      <c r="CP85" s="787"/>
      <c r="CQ85" s="790"/>
      <c r="CR85" s="791"/>
      <c r="CS85" s="787"/>
      <c r="CT85" s="787"/>
      <c r="CU85" s="787"/>
      <c r="CV85" s="725"/>
      <c r="CW85" s="789"/>
      <c r="CX85" s="789"/>
      <c r="CY85" s="789"/>
      <c r="CZ85" s="789"/>
      <c r="DA85" s="789"/>
      <c r="DB85" s="789"/>
      <c r="DD85" s="789"/>
      <c r="DF85" s="789"/>
      <c r="DG85" s="789"/>
      <c r="DH85" s="789"/>
      <c r="DI85" s="785"/>
      <c r="DJ85" s="1662"/>
      <c r="DK85" s="1655"/>
      <c r="DL85" s="789"/>
      <c r="DM85" s="725"/>
      <c r="DN85" s="1637">
        <f>DN90-107</f>
        <v>44428</v>
      </c>
      <c r="DO85" s="1919"/>
      <c r="DP85" s="1637">
        <f>DP90-109</f>
        <v>44547</v>
      </c>
      <c r="DQ85" s="1919"/>
      <c r="DR85" s="1637">
        <f>DR90-109</f>
        <v>44638</v>
      </c>
      <c r="DS85" s="1919"/>
      <c r="DT85" s="13"/>
      <c r="DU85" s="13"/>
      <c r="DV85" s="13"/>
      <c r="DW85" s="13"/>
      <c r="DX85" s="13"/>
      <c r="DY85" s="13"/>
      <c r="DZ85" s="13"/>
      <c r="EA85" s="13"/>
    </row>
    <row r="86" spans="1:131" s="493" customFormat="1" ht="30" hidden="1" customHeight="1" x14ac:dyDescent="0.35">
      <c r="A86" s="1850"/>
      <c r="B86" s="1853"/>
      <c r="C86" s="471" t="s">
        <v>177</v>
      </c>
      <c r="D86" s="471"/>
      <c r="E86" s="726"/>
      <c r="F86" s="727"/>
      <c r="G86" s="490"/>
      <c r="H86" s="490"/>
      <c r="I86" s="490"/>
      <c r="J86" s="490"/>
      <c r="K86" s="490"/>
      <c r="L86" s="792"/>
      <c r="M86" s="488"/>
      <c r="N86" s="488"/>
      <c r="O86" s="488"/>
      <c r="P86" s="488"/>
      <c r="Q86" s="488"/>
      <c r="R86" s="728"/>
      <c r="S86" s="488"/>
      <c r="T86" s="727"/>
      <c r="U86" s="490"/>
      <c r="V86" s="729"/>
      <c r="W86" s="730"/>
      <c r="X86" s="199"/>
      <c r="Y86" s="730"/>
      <c r="Z86" s="731"/>
      <c r="AA86" s="732"/>
      <c r="AB86" s="731">
        <f t="shared" ref="AB86:AI86" si="231">AB88-75</f>
        <v>41360</v>
      </c>
      <c r="AC86" s="488">
        <f t="shared" si="231"/>
        <v>41387</v>
      </c>
      <c r="AD86" s="488">
        <f t="shared" si="231"/>
        <v>41421</v>
      </c>
      <c r="AE86" s="488">
        <f t="shared" si="231"/>
        <v>41087</v>
      </c>
      <c r="AF86" s="488">
        <f t="shared" si="231"/>
        <v>41482</v>
      </c>
      <c r="AG86" s="488">
        <f t="shared" si="231"/>
        <v>41513</v>
      </c>
      <c r="AH86" s="488">
        <f t="shared" si="231"/>
        <v>41543</v>
      </c>
      <c r="AI86" s="488">
        <f t="shared" si="231"/>
        <v>41209</v>
      </c>
      <c r="AJ86" s="486" t="s">
        <v>114</v>
      </c>
      <c r="AK86" s="488">
        <f>AK88-75</f>
        <v>41268</v>
      </c>
      <c r="AL86" s="488">
        <f>AL88-75</f>
        <v>41299</v>
      </c>
      <c r="AM86" s="488">
        <f t="shared" ref="AM86:AR86" si="232">AM88-75</f>
        <v>41329</v>
      </c>
      <c r="AN86" s="488">
        <f t="shared" si="232"/>
        <v>41360</v>
      </c>
      <c r="AO86" s="488">
        <f t="shared" si="232"/>
        <v>41390</v>
      </c>
      <c r="AP86" s="488">
        <f t="shared" si="232"/>
        <v>41421</v>
      </c>
      <c r="AQ86" s="488">
        <f t="shared" si="232"/>
        <v>41452</v>
      </c>
      <c r="AR86" s="488">
        <f t="shared" si="232"/>
        <v>41482</v>
      </c>
      <c r="AS86" s="488">
        <f>AS88-75</f>
        <v>41878</v>
      </c>
      <c r="AT86" s="488">
        <f t="shared" ref="AT86:BF86" si="233">AT88-75</f>
        <v>41543</v>
      </c>
      <c r="AU86" s="486">
        <f t="shared" si="233"/>
        <v>41939</v>
      </c>
      <c r="AV86" s="488">
        <f t="shared" si="233"/>
        <v>41966</v>
      </c>
      <c r="AW86" s="486" t="s">
        <v>115</v>
      </c>
      <c r="AX86" s="488">
        <f t="shared" si="233"/>
        <v>42029</v>
      </c>
      <c r="AY86" s="488">
        <f t="shared" si="233"/>
        <v>42059</v>
      </c>
      <c r="AZ86" s="488">
        <f t="shared" si="233"/>
        <v>42090</v>
      </c>
      <c r="BA86" s="488">
        <f t="shared" si="233"/>
        <v>42120</v>
      </c>
      <c r="BB86" s="488">
        <f t="shared" si="233"/>
        <v>42151</v>
      </c>
      <c r="BC86" s="488">
        <f t="shared" si="233"/>
        <v>42182</v>
      </c>
      <c r="BD86" s="488">
        <f>BD88-75</f>
        <v>42212</v>
      </c>
      <c r="BE86" s="488">
        <f t="shared" si="233"/>
        <v>42243</v>
      </c>
      <c r="BF86" s="728">
        <f t="shared" si="233"/>
        <v>42273</v>
      </c>
      <c r="BG86" s="488">
        <f>BG88-75</f>
        <v>42304</v>
      </c>
      <c r="BH86" s="502" t="s">
        <v>114</v>
      </c>
      <c r="BI86" s="793">
        <v>41954</v>
      </c>
      <c r="BJ86" s="794"/>
      <c r="BK86" s="794"/>
      <c r="BL86" s="795"/>
      <c r="BM86" s="795"/>
      <c r="BN86" s="795"/>
      <c r="BO86" s="794"/>
      <c r="BP86" s="794"/>
      <c r="BQ86" s="796"/>
      <c r="BR86" s="794"/>
      <c r="BS86" s="797"/>
      <c r="BT86" s="798" t="s">
        <v>116</v>
      </c>
      <c r="BU86" s="721"/>
      <c r="BV86" s="799"/>
      <c r="BW86" s="471"/>
      <c r="BX86" s="471"/>
      <c r="BY86" s="471"/>
      <c r="BZ86" s="471"/>
      <c r="CA86" s="471"/>
      <c r="CB86" s="471"/>
      <c r="CC86" s="799"/>
      <c r="CD86" s="471"/>
      <c r="CE86" s="471"/>
      <c r="CF86" s="800" t="s">
        <v>116</v>
      </c>
      <c r="CG86" s="471"/>
      <c r="CH86" s="471"/>
      <c r="CI86" s="471"/>
      <c r="CJ86" s="471"/>
      <c r="CK86" s="471"/>
      <c r="CL86" s="471"/>
      <c r="CM86" s="471"/>
      <c r="CN86" s="471"/>
      <c r="CO86" s="471"/>
      <c r="CP86" s="471"/>
      <c r="CQ86" s="722"/>
      <c r="CR86" s="723" t="s">
        <v>116</v>
      </c>
      <c r="CS86" s="471"/>
      <c r="CT86" s="471"/>
      <c r="CU86" s="471"/>
      <c r="CV86" s="724"/>
      <c r="CW86" s="471"/>
      <c r="CX86" s="471"/>
      <c r="CY86" s="471"/>
      <c r="CZ86" s="1426"/>
      <c r="DA86" s="471"/>
      <c r="DB86" s="1426"/>
      <c r="DD86" s="1426"/>
      <c r="DF86" s="1426"/>
      <c r="DG86" s="1426"/>
      <c r="DH86" s="1426"/>
      <c r="DI86" s="799"/>
      <c r="DJ86" s="1662"/>
      <c r="DK86" s="1430"/>
      <c r="DL86" s="1426"/>
      <c r="DM86" s="1426"/>
      <c r="DN86" s="1465"/>
      <c r="DO86" s="1465"/>
      <c r="DP86" s="1465"/>
      <c r="DQ86" s="1465"/>
      <c r="DR86" s="1465"/>
      <c r="DS86" s="1465"/>
    </row>
    <row r="87" spans="1:131" s="527" customFormat="1" ht="30" customHeight="1" x14ac:dyDescent="0.35">
      <c r="A87" s="1850"/>
      <c r="B87" s="1853"/>
      <c r="C87" s="801" t="s">
        <v>178</v>
      </c>
      <c r="D87" s="801"/>
      <c r="E87" s="802"/>
      <c r="F87" s="803"/>
      <c r="G87" s="804"/>
      <c r="H87" s="804"/>
      <c r="I87" s="804"/>
      <c r="J87" s="804"/>
      <c r="K87" s="804"/>
      <c r="L87" s="805"/>
      <c r="M87" s="806"/>
      <c r="N87" s="806"/>
      <c r="O87" s="806"/>
      <c r="P87" s="806"/>
      <c r="Q87" s="806"/>
      <c r="R87" s="807"/>
      <c r="S87" s="806"/>
      <c r="T87" s="803"/>
      <c r="U87" s="804"/>
      <c r="V87" s="808"/>
      <c r="W87" s="809"/>
      <c r="X87" s="810"/>
      <c r="Y87" s="809"/>
      <c r="Z87" s="811"/>
      <c r="AA87" s="342"/>
      <c r="AB87" s="811">
        <f>AC50</f>
        <v>41348</v>
      </c>
      <c r="AC87" s="806">
        <f>AD50</f>
        <v>41383</v>
      </c>
      <c r="AD87" s="806">
        <f>AE50</f>
        <v>41411</v>
      </c>
      <c r="AE87" s="812">
        <v>41081</v>
      </c>
      <c r="AF87" s="806">
        <f>AF50</f>
        <v>41438</v>
      </c>
      <c r="AG87" s="806">
        <f>AG50</f>
        <v>41466</v>
      </c>
      <c r="AH87" s="806">
        <f>AH50</f>
        <v>41501</v>
      </c>
      <c r="AI87" s="806">
        <f>AI66+21</f>
        <v>41214</v>
      </c>
      <c r="AJ87" s="525" t="s">
        <v>114</v>
      </c>
      <c r="AK87" s="806">
        <f>AK66+21</f>
        <v>41607</v>
      </c>
      <c r="AL87" s="806">
        <f>AL66+21</f>
        <v>41263</v>
      </c>
      <c r="AM87" s="806">
        <f>AM66+21</f>
        <v>41312</v>
      </c>
      <c r="AN87" s="806">
        <f>AN66+21</f>
        <v>41354</v>
      </c>
      <c r="AO87" s="806">
        <f>AO66+21</f>
        <v>41389</v>
      </c>
      <c r="AP87" s="806">
        <f>AP66+21</f>
        <v>41417</v>
      </c>
      <c r="AQ87" s="806">
        <f>AQ66+21</f>
        <v>41817</v>
      </c>
      <c r="AR87" s="806">
        <f>AR66+21</f>
        <v>41487</v>
      </c>
      <c r="AS87" s="806">
        <f>AS66+20</f>
        <v>41521</v>
      </c>
      <c r="AT87" s="812">
        <f>AT66+27</f>
        <v>41563</v>
      </c>
      <c r="AU87" s="525">
        <f>AU66+20</f>
        <v>41584</v>
      </c>
      <c r="AV87" s="813">
        <v>41577</v>
      </c>
      <c r="AW87" s="806">
        <f>AW66+20</f>
        <v>41605</v>
      </c>
      <c r="AX87" s="806">
        <f>AX66+20</f>
        <v>42005</v>
      </c>
      <c r="AY87" s="806">
        <f>AY66+20</f>
        <v>41310</v>
      </c>
      <c r="AZ87" s="806">
        <f>AZ66+20</f>
        <v>42082</v>
      </c>
      <c r="BA87" s="806">
        <f>BA66+20</f>
        <v>42117</v>
      </c>
      <c r="BB87" s="806">
        <f>BB66+20</f>
        <v>42152</v>
      </c>
      <c r="BC87" s="806">
        <f>BC66+20</f>
        <v>42187</v>
      </c>
      <c r="BD87" s="806">
        <f>BD66+20</f>
        <v>42208</v>
      </c>
      <c r="BE87" s="806">
        <f>BE66+20</f>
        <v>42250</v>
      </c>
      <c r="BF87" s="807">
        <f>BF66+20</f>
        <v>42292</v>
      </c>
      <c r="BG87" s="806">
        <f>BG66+20</f>
        <v>42327</v>
      </c>
      <c r="BH87" s="804" t="s">
        <v>114</v>
      </c>
      <c r="BI87" s="806">
        <f>BI66+20</f>
        <v>42362</v>
      </c>
      <c r="BJ87" s="806">
        <f>BJ66+20</f>
        <v>42389</v>
      </c>
      <c r="BK87" s="806">
        <f>BK66+20</f>
        <v>42425</v>
      </c>
      <c r="BL87" s="806">
        <f>BL66+20</f>
        <v>42432</v>
      </c>
      <c r="BM87" s="806">
        <f>BM66+20</f>
        <v>42495</v>
      </c>
      <c r="BN87" s="806">
        <f>BN66+20</f>
        <v>42530</v>
      </c>
      <c r="BO87" s="806">
        <f>BO66+13</f>
        <v>42558</v>
      </c>
      <c r="BP87" s="806">
        <f>BP66+13</f>
        <v>42593</v>
      </c>
      <c r="BQ87" s="806">
        <f>BQ66+13</f>
        <v>42621</v>
      </c>
      <c r="BR87" s="806">
        <f>BR66+13</f>
        <v>42649</v>
      </c>
      <c r="BS87" s="807">
        <f>BS66+13</f>
        <v>42677</v>
      </c>
      <c r="BT87" s="806" t="s">
        <v>116</v>
      </c>
      <c r="BU87" s="803">
        <f>BU75+13</f>
        <v>42715</v>
      </c>
      <c r="BV87" s="806">
        <f>BV75+13</f>
        <v>42733</v>
      </c>
      <c r="BW87" s="806">
        <f>BW75+13</f>
        <v>42775</v>
      </c>
      <c r="BX87" s="806">
        <f>BX75+13</f>
        <v>42810</v>
      </c>
      <c r="BY87" s="806">
        <f>BY75+13</f>
        <v>42845</v>
      </c>
      <c r="BZ87" s="806">
        <f>BZ75+13</f>
        <v>42880</v>
      </c>
      <c r="CA87" s="806">
        <f>CA75+13</f>
        <v>42536</v>
      </c>
      <c r="CB87" s="806">
        <f>CB75+13</f>
        <v>42576</v>
      </c>
      <c r="CC87" s="807">
        <f>CC75+13</f>
        <v>42964</v>
      </c>
      <c r="CD87" s="806">
        <f>CD75+13</f>
        <v>42992</v>
      </c>
      <c r="CE87" s="806">
        <f>CE75+13</f>
        <v>43027</v>
      </c>
      <c r="CF87" s="807" t="s">
        <v>116</v>
      </c>
      <c r="CG87" s="806" t="e">
        <f>CG75+13</f>
        <v>#REF!</v>
      </c>
      <c r="CH87" s="806" t="e">
        <f>CH75+13</f>
        <v>#REF!</v>
      </c>
      <c r="CI87" s="806" t="e">
        <f>CI75+13</f>
        <v>#REF!</v>
      </c>
      <c r="CJ87" s="806" t="e">
        <f>CJ75+13</f>
        <v>#REF!</v>
      </c>
      <c r="CK87" s="806" t="e">
        <f>CK75+13</f>
        <v>#REF!</v>
      </c>
      <c r="CL87" s="806" t="e">
        <f>CL75+13</f>
        <v>#REF!</v>
      </c>
      <c r="CM87" s="806" t="e">
        <f>CM75+13</f>
        <v>#REF!</v>
      </c>
      <c r="CN87" s="806" t="e">
        <f>CN75+13</f>
        <v>#REF!</v>
      </c>
      <c r="CO87" s="806" t="e">
        <f>CO75+13</f>
        <v>#REF!</v>
      </c>
      <c r="CP87" s="806" t="e">
        <f>CP75+13</f>
        <v>#REF!</v>
      </c>
      <c r="CQ87" s="525" t="e">
        <f>CQ75+13</f>
        <v>#REF!</v>
      </c>
      <c r="CR87" s="525" t="s">
        <v>116</v>
      </c>
      <c r="CS87" s="812" t="e">
        <f>CS75+12</f>
        <v>#REF!</v>
      </c>
      <c r="CT87" s="806" t="e">
        <f>CT75+13</f>
        <v>#REF!</v>
      </c>
      <c r="CU87" s="806" t="e">
        <f>CU75+13</f>
        <v>#REF!</v>
      </c>
      <c r="CV87" s="1601" t="e">
        <f>CV75+13</f>
        <v>#REF!</v>
      </c>
      <c r="CW87" s="806" t="e">
        <f>CW75+13</f>
        <v>#REF!</v>
      </c>
      <c r="CX87" s="806" t="e">
        <f>CX75+13</f>
        <v>#REF!</v>
      </c>
      <c r="CY87" s="806" t="e">
        <f>CY75+13</f>
        <v>#REF!</v>
      </c>
      <c r="CZ87" s="665" t="e">
        <f>CZ75+13</f>
        <v>#REF!</v>
      </c>
      <c r="DA87" s="806" t="e">
        <f>DA75+13</f>
        <v>#REF!</v>
      </c>
      <c r="DB87" s="665" t="e">
        <f>DB75+13</f>
        <v>#REF!</v>
      </c>
      <c r="DD87" s="665" t="e">
        <f>DD75+13</f>
        <v>#REF!</v>
      </c>
      <c r="DF87" s="665" t="e">
        <f>DF75+13</f>
        <v>#REF!</v>
      </c>
      <c r="DG87" s="665" t="e">
        <f>DG75+13</f>
        <v>#REF!</v>
      </c>
      <c r="DH87" s="665" t="e">
        <f>DH75+13</f>
        <v>#REF!</v>
      </c>
      <c r="DI87" s="807" t="e">
        <f>DI75+13</f>
        <v>#REF!</v>
      </c>
      <c r="DJ87" s="1662"/>
      <c r="DK87" s="740" t="e">
        <f>DK75+13</f>
        <v>#REF!</v>
      </c>
      <c r="DL87" s="665">
        <f>DL75+13</f>
        <v>44329</v>
      </c>
      <c r="DM87" s="665">
        <f>DM75+13</f>
        <v>44378</v>
      </c>
      <c r="DN87" s="666">
        <f>DN75+13</f>
        <v>44413</v>
      </c>
      <c r="DO87" s="666">
        <f>DO75+13</f>
        <v>44497</v>
      </c>
      <c r="DP87" s="666">
        <f>DP75+13</f>
        <v>44532</v>
      </c>
      <c r="DQ87" s="666">
        <f>DQ75+13</f>
        <v>44581</v>
      </c>
      <c r="DR87" s="666">
        <f>DR75+13</f>
        <v>44623</v>
      </c>
      <c r="DS87" s="666">
        <f>DS75+13</f>
        <v>44679</v>
      </c>
    </row>
    <row r="88" spans="1:131" ht="30" customHeight="1" x14ac:dyDescent="0.35">
      <c r="A88" s="1850"/>
      <c r="B88" s="1853"/>
      <c r="C88" s="345" t="s">
        <v>179</v>
      </c>
      <c r="D88" s="345"/>
      <c r="E88" s="734"/>
      <c r="F88" s="734"/>
      <c r="G88" s="375"/>
      <c r="H88" s="370"/>
      <c r="I88" s="375"/>
      <c r="J88" s="370"/>
      <c r="K88" s="370"/>
      <c r="L88" s="420"/>
      <c r="M88" s="370"/>
      <c r="N88" s="370"/>
      <c r="O88" s="370"/>
      <c r="P88" s="370"/>
      <c r="Q88" s="370"/>
      <c r="R88" s="374"/>
      <c r="S88" s="370"/>
      <c r="T88" s="734"/>
      <c r="U88" s="375"/>
      <c r="V88" s="371"/>
      <c r="W88" s="372"/>
      <c r="X88" s="373"/>
      <c r="Y88" s="372"/>
      <c r="Z88" s="373"/>
      <c r="AA88" s="342"/>
      <c r="AB88" s="373">
        <v>41435</v>
      </c>
      <c r="AC88" s="370">
        <v>41462</v>
      </c>
      <c r="AD88" s="370">
        <v>41496</v>
      </c>
      <c r="AE88" s="370">
        <v>41162</v>
      </c>
      <c r="AF88" s="370">
        <v>41557</v>
      </c>
      <c r="AG88" s="370">
        <v>41588</v>
      </c>
      <c r="AH88" s="370">
        <v>41618</v>
      </c>
      <c r="AI88" s="370">
        <v>41284</v>
      </c>
      <c r="AJ88" s="370">
        <v>41284</v>
      </c>
      <c r="AK88" s="370">
        <v>41343</v>
      </c>
      <c r="AL88" s="370">
        <v>41374</v>
      </c>
      <c r="AM88" s="370">
        <v>41404</v>
      </c>
      <c r="AN88" s="370">
        <v>41435</v>
      </c>
      <c r="AO88" s="370">
        <v>41465</v>
      </c>
      <c r="AP88" s="370">
        <v>41496</v>
      </c>
      <c r="AQ88" s="370">
        <v>41527</v>
      </c>
      <c r="AR88" s="370">
        <v>41557</v>
      </c>
      <c r="AS88" s="370">
        <v>41953</v>
      </c>
      <c r="AT88" s="370">
        <v>41618</v>
      </c>
      <c r="AU88" s="262">
        <v>42014</v>
      </c>
      <c r="AV88" s="735">
        <v>42041</v>
      </c>
      <c r="AW88" s="262">
        <v>42073</v>
      </c>
      <c r="AX88" s="370">
        <v>42104</v>
      </c>
      <c r="AY88" s="370">
        <v>42134</v>
      </c>
      <c r="AZ88" s="370">
        <v>42165</v>
      </c>
      <c r="BA88" s="370">
        <v>42195</v>
      </c>
      <c r="BB88" s="370">
        <v>42226</v>
      </c>
      <c r="BC88" s="370">
        <v>42257</v>
      </c>
      <c r="BD88" s="370">
        <v>42287</v>
      </c>
      <c r="BE88" s="370">
        <v>42318</v>
      </c>
      <c r="BF88" s="374">
        <v>42348</v>
      </c>
      <c r="BG88" s="814">
        <v>42379</v>
      </c>
      <c r="BH88" s="375">
        <v>42029</v>
      </c>
      <c r="BI88" s="447">
        <v>42439</v>
      </c>
      <c r="BJ88" s="447">
        <v>42470</v>
      </c>
      <c r="BK88" s="447">
        <v>42500</v>
      </c>
      <c r="BL88" s="815">
        <f>BL89-10</f>
        <v>42546</v>
      </c>
      <c r="BM88" s="815">
        <f>BM89-10</f>
        <v>42577</v>
      </c>
      <c r="BN88" s="815">
        <f>BN89-10</f>
        <v>42608</v>
      </c>
      <c r="BO88" s="815">
        <f>BO89-10</f>
        <v>42638</v>
      </c>
      <c r="BP88" s="815">
        <f>BP89-10</f>
        <v>42669</v>
      </c>
      <c r="BQ88" s="374">
        <v>42684</v>
      </c>
      <c r="BR88" s="816">
        <f t="shared" ref="BR88:BW88" si="234">BR89-10</f>
        <v>42709</v>
      </c>
      <c r="BS88" s="817">
        <f t="shared" si="234"/>
        <v>42740</v>
      </c>
      <c r="BT88" s="816">
        <f t="shared" si="234"/>
        <v>42771</v>
      </c>
      <c r="BU88" s="359">
        <f t="shared" si="234"/>
        <v>42799</v>
      </c>
      <c r="BV88" s="358">
        <f t="shared" si="234"/>
        <v>42830</v>
      </c>
      <c r="BW88" s="357">
        <f t="shared" si="234"/>
        <v>42860</v>
      </c>
      <c r="BX88" s="357">
        <v>42891</v>
      </c>
      <c r="BY88" s="357">
        <v>42921</v>
      </c>
      <c r="BZ88" s="357">
        <v>42952</v>
      </c>
      <c r="CA88" s="357">
        <v>42983</v>
      </c>
      <c r="CB88" s="357">
        <v>43013</v>
      </c>
      <c r="CC88" s="358">
        <v>43044</v>
      </c>
      <c r="CD88" s="357">
        <v>43074</v>
      </c>
      <c r="CE88" s="357">
        <v>43105</v>
      </c>
      <c r="CF88" s="818">
        <f>CF89-10</f>
        <v>42771</v>
      </c>
      <c r="CG88" s="357">
        <v>43164</v>
      </c>
      <c r="CH88" s="357">
        <v>43195</v>
      </c>
      <c r="CI88" s="357">
        <v>43225</v>
      </c>
      <c r="CJ88" s="357">
        <v>43256</v>
      </c>
      <c r="CK88" s="357">
        <v>43286</v>
      </c>
      <c r="CL88" s="357">
        <v>43317</v>
      </c>
      <c r="CM88" s="357">
        <v>43348</v>
      </c>
      <c r="CN88" s="357">
        <v>43378</v>
      </c>
      <c r="CO88" s="357">
        <v>43409</v>
      </c>
      <c r="CP88" s="357">
        <v>43439</v>
      </c>
      <c r="CQ88" s="176">
        <v>43470</v>
      </c>
      <c r="CR88" s="176">
        <v>43501</v>
      </c>
      <c r="CS88" s="357">
        <v>43529</v>
      </c>
      <c r="CT88" s="357">
        <v>43560</v>
      </c>
      <c r="CU88" s="357">
        <v>43590</v>
      </c>
      <c r="CV88" s="725">
        <v>43621</v>
      </c>
      <c r="CW88" s="357">
        <v>43651</v>
      </c>
      <c r="CX88" s="357">
        <v>43743</v>
      </c>
      <c r="CY88" s="357">
        <v>43439</v>
      </c>
      <c r="CZ88" s="1182">
        <v>43835</v>
      </c>
      <c r="DA88" s="357">
        <v>43926</v>
      </c>
      <c r="DB88" s="1182">
        <v>43987</v>
      </c>
      <c r="DD88" s="1182">
        <v>44048</v>
      </c>
      <c r="DF88" s="1182">
        <v>44109</v>
      </c>
      <c r="DG88" s="1182">
        <v>44170</v>
      </c>
      <c r="DH88" s="1182">
        <v>44232</v>
      </c>
      <c r="DI88" s="358">
        <v>44291</v>
      </c>
      <c r="DJ88" s="1662"/>
      <c r="DK88" s="1643">
        <v>44352</v>
      </c>
      <c r="DL88" s="1182">
        <v>44413</v>
      </c>
      <c r="DM88" s="1182">
        <v>44474</v>
      </c>
      <c r="DN88" s="1183">
        <v>44505</v>
      </c>
      <c r="DO88" s="1183">
        <v>44597</v>
      </c>
      <c r="DP88" s="1183">
        <v>44625</v>
      </c>
      <c r="DQ88" s="1183">
        <v>44686</v>
      </c>
      <c r="DR88" s="1183">
        <v>44717</v>
      </c>
      <c r="DS88" s="1183">
        <v>44778</v>
      </c>
    </row>
    <row r="89" spans="1:131" ht="30" customHeight="1" x14ac:dyDescent="0.35">
      <c r="A89" s="1850"/>
      <c r="B89" s="1853"/>
      <c r="C89" s="801" t="s">
        <v>180</v>
      </c>
      <c r="D89" s="801"/>
      <c r="E89" s="819"/>
      <c r="F89" s="819"/>
      <c r="G89" s="820"/>
      <c r="H89" s="821"/>
      <c r="I89" s="820"/>
      <c r="J89" s="821"/>
      <c r="K89" s="821"/>
      <c r="L89" s="822"/>
      <c r="M89" s="821"/>
      <c r="N89" s="821"/>
      <c r="O89" s="821"/>
      <c r="P89" s="821"/>
      <c r="Q89" s="821"/>
      <c r="R89" s="822"/>
      <c r="S89" s="821"/>
      <c r="T89" s="819"/>
      <c r="U89" s="820"/>
      <c r="V89" s="823"/>
      <c r="W89" s="824"/>
      <c r="X89" s="825"/>
      <c r="Y89" s="824"/>
      <c r="Z89" s="825"/>
      <c r="AA89" s="826"/>
      <c r="AB89" s="825">
        <v>41440</v>
      </c>
      <c r="AC89" s="821">
        <v>41470</v>
      </c>
      <c r="AD89" s="821">
        <v>41501</v>
      </c>
      <c r="AE89" s="821">
        <v>41532</v>
      </c>
      <c r="AF89" s="821">
        <v>41562</v>
      </c>
      <c r="AG89" s="821">
        <v>41593</v>
      </c>
      <c r="AH89" s="821">
        <v>41623</v>
      </c>
      <c r="AI89" s="821">
        <v>41289</v>
      </c>
      <c r="AJ89" s="821">
        <v>41320</v>
      </c>
      <c r="AK89" s="821">
        <v>41348</v>
      </c>
      <c r="AL89" s="821">
        <v>41379</v>
      </c>
      <c r="AM89" s="821">
        <v>41409</v>
      </c>
      <c r="AN89" s="821">
        <v>41440</v>
      </c>
      <c r="AO89" s="821">
        <v>41470</v>
      </c>
      <c r="AP89" s="821">
        <v>41501</v>
      </c>
      <c r="AQ89" s="821">
        <v>41532</v>
      </c>
      <c r="AR89" s="821">
        <v>41562</v>
      </c>
      <c r="AS89" s="821">
        <v>41958</v>
      </c>
      <c r="AT89" s="821">
        <v>41988</v>
      </c>
      <c r="AU89" s="827">
        <v>42019</v>
      </c>
      <c r="AV89" s="821">
        <v>42050</v>
      </c>
      <c r="AW89" s="827">
        <v>42078</v>
      </c>
      <c r="AX89" s="821">
        <v>42109</v>
      </c>
      <c r="AY89" s="821">
        <v>42139</v>
      </c>
      <c r="AZ89" s="821">
        <v>42170</v>
      </c>
      <c r="BA89" s="821">
        <v>42200</v>
      </c>
      <c r="BB89" s="821">
        <v>42231</v>
      </c>
      <c r="BC89" s="821">
        <v>42262</v>
      </c>
      <c r="BD89" s="821">
        <v>42292</v>
      </c>
      <c r="BE89" s="821">
        <v>42323</v>
      </c>
      <c r="BF89" s="822">
        <v>42353</v>
      </c>
      <c r="BG89" s="816">
        <v>42384</v>
      </c>
      <c r="BH89" s="817">
        <v>42415</v>
      </c>
      <c r="BI89" s="414">
        <v>42444</v>
      </c>
      <c r="BJ89" s="414">
        <v>42475</v>
      </c>
      <c r="BK89" s="414">
        <v>42506</v>
      </c>
      <c r="BL89" s="414">
        <v>42556</v>
      </c>
      <c r="BM89" s="821">
        <v>42587</v>
      </c>
      <c r="BN89" s="821">
        <v>42618</v>
      </c>
      <c r="BO89" s="821">
        <v>42648</v>
      </c>
      <c r="BP89" s="821">
        <v>42679</v>
      </c>
      <c r="BQ89" s="822">
        <v>42689</v>
      </c>
      <c r="BR89" s="821">
        <v>42719</v>
      </c>
      <c r="BS89" s="817">
        <v>42750</v>
      </c>
      <c r="BT89" s="816">
        <v>42781</v>
      </c>
      <c r="BU89" s="375">
        <v>42809</v>
      </c>
      <c r="BV89" s="374">
        <v>42840</v>
      </c>
      <c r="BW89" s="370">
        <v>42870</v>
      </c>
      <c r="BX89" s="370">
        <v>42901</v>
      </c>
      <c r="BY89" s="370">
        <v>42931</v>
      </c>
      <c r="BZ89" s="370">
        <v>42962</v>
      </c>
      <c r="CA89" s="370">
        <v>42993</v>
      </c>
      <c r="CB89" s="370">
        <v>43023</v>
      </c>
      <c r="CC89" s="374">
        <v>43054</v>
      </c>
      <c r="CD89" s="370">
        <v>43084</v>
      </c>
      <c r="CE89" s="370">
        <v>43115</v>
      </c>
      <c r="CF89" s="818">
        <v>42781</v>
      </c>
      <c r="CG89" s="370">
        <v>43174</v>
      </c>
      <c r="CH89" s="370">
        <v>43205</v>
      </c>
      <c r="CI89" s="370">
        <v>43235</v>
      </c>
      <c r="CJ89" s="370">
        <v>43266</v>
      </c>
      <c r="CK89" s="370">
        <v>43296</v>
      </c>
      <c r="CL89" s="370">
        <v>43327</v>
      </c>
      <c r="CM89" s="370">
        <v>43358</v>
      </c>
      <c r="CN89" s="370">
        <v>43388</v>
      </c>
      <c r="CO89" s="370">
        <v>43419</v>
      </c>
      <c r="CP89" s="370">
        <v>43449</v>
      </c>
      <c r="CQ89" s="262">
        <v>43480</v>
      </c>
      <c r="CR89" s="262">
        <v>43511</v>
      </c>
      <c r="CS89" s="370">
        <v>43539</v>
      </c>
      <c r="CT89" s="370">
        <v>43570</v>
      </c>
      <c r="CU89" s="370">
        <v>43600</v>
      </c>
      <c r="CV89" s="1601">
        <v>43631</v>
      </c>
      <c r="CW89" s="370">
        <v>43661</v>
      </c>
      <c r="CX89" s="370">
        <v>43753</v>
      </c>
      <c r="CY89" s="370">
        <v>43449</v>
      </c>
      <c r="CZ89" s="665">
        <v>43876</v>
      </c>
      <c r="DA89" s="814">
        <v>43936</v>
      </c>
      <c r="DB89" s="665">
        <v>43997</v>
      </c>
      <c r="DD89" s="665">
        <v>44058</v>
      </c>
      <c r="DF89" s="665">
        <v>44119</v>
      </c>
      <c r="DG89" s="665">
        <v>44180</v>
      </c>
      <c r="DH89" s="665" t="s">
        <v>472</v>
      </c>
      <c r="DI89" s="845">
        <v>44301</v>
      </c>
      <c r="DJ89" s="1662"/>
      <c r="DK89" s="740">
        <v>44362</v>
      </c>
      <c r="DL89" s="665">
        <v>44423</v>
      </c>
      <c r="DM89" s="665">
        <v>44484</v>
      </c>
      <c r="DN89" s="666">
        <v>44515</v>
      </c>
      <c r="DO89" s="666">
        <v>44607</v>
      </c>
      <c r="DP89" s="666">
        <v>44635</v>
      </c>
      <c r="DQ89" s="666">
        <v>44696</v>
      </c>
      <c r="DR89" s="666">
        <v>44727</v>
      </c>
      <c r="DS89" s="666">
        <v>44788</v>
      </c>
    </row>
    <row r="90" spans="1:131" ht="30" customHeight="1" x14ac:dyDescent="0.35">
      <c r="A90" s="1850"/>
      <c r="B90" s="1853"/>
      <c r="C90" s="345" t="s">
        <v>529</v>
      </c>
      <c r="D90" s="801"/>
      <c r="E90" s="819"/>
      <c r="F90" s="1546"/>
      <c r="G90" s="1546"/>
      <c r="H90" s="1546"/>
      <c r="I90" s="1546"/>
      <c r="J90" s="1546"/>
      <c r="K90" s="1908"/>
      <c r="L90" s="820"/>
      <c r="M90" s="821"/>
      <c r="N90" s="821"/>
      <c r="O90" s="821"/>
      <c r="P90" s="821"/>
      <c r="Q90" s="821"/>
      <c r="R90" s="822"/>
      <c r="S90" s="821"/>
      <c r="T90" s="819"/>
      <c r="U90" s="820"/>
      <c r="V90" s="823"/>
      <c r="W90" s="824"/>
      <c r="X90" s="825"/>
      <c r="Y90" s="824"/>
      <c r="Z90" s="825"/>
      <c r="AA90" s="826"/>
      <c r="AB90" s="825"/>
      <c r="AC90" s="821"/>
      <c r="AD90" s="821"/>
      <c r="AE90" s="821"/>
      <c r="AF90" s="821"/>
      <c r="AG90" s="821"/>
      <c r="AH90" s="821"/>
      <c r="AI90" s="821"/>
      <c r="AJ90" s="821"/>
      <c r="AK90" s="821"/>
      <c r="AL90" s="821"/>
      <c r="AM90" s="821"/>
      <c r="AN90" s="821"/>
      <c r="AO90" s="821"/>
      <c r="AP90" s="821"/>
      <c r="AQ90" s="821"/>
      <c r="AR90" s="821"/>
      <c r="AS90" s="821"/>
      <c r="AT90" s="821"/>
      <c r="AU90" s="827"/>
      <c r="AV90" s="821"/>
      <c r="AW90" s="827"/>
      <c r="AX90" s="821"/>
      <c r="AY90" s="821"/>
      <c r="AZ90" s="821"/>
      <c r="BA90" s="821"/>
      <c r="BB90" s="821"/>
      <c r="BC90" s="821"/>
      <c r="BD90" s="821"/>
      <c r="BE90" s="821"/>
      <c r="BF90" s="822"/>
      <c r="BG90" s="816"/>
      <c r="BH90" s="1909"/>
      <c r="BI90" s="414"/>
      <c r="BJ90" s="414"/>
      <c r="BK90" s="414"/>
      <c r="BL90" s="414"/>
      <c r="BM90" s="1910"/>
      <c r="BN90" s="1910"/>
      <c r="BO90" s="1910"/>
      <c r="BP90" s="1910"/>
      <c r="BQ90" s="1910"/>
      <c r="BR90" s="1911"/>
      <c r="BS90" s="817"/>
      <c r="BT90" s="816"/>
      <c r="BU90" s="375"/>
      <c r="BV90" s="374"/>
      <c r="BW90" s="370"/>
      <c r="BX90" s="370"/>
      <c r="BY90" s="370"/>
      <c r="BZ90" s="370"/>
      <c r="CA90" s="370"/>
      <c r="CB90" s="380"/>
      <c r="CC90" s="380"/>
      <c r="CD90" s="370"/>
      <c r="CE90" s="370"/>
      <c r="CF90" s="818"/>
      <c r="CG90" s="370"/>
      <c r="CH90" s="370"/>
      <c r="CI90" s="370"/>
      <c r="CJ90" s="370"/>
      <c r="CK90" s="370"/>
      <c r="CL90" s="370"/>
      <c r="CM90" s="370"/>
      <c r="CN90" s="370"/>
      <c r="CO90" s="370"/>
      <c r="CP90" s="370"/>
      <c r="CQ90" s="262"/>
      <c r="CR90" s="262"/>
      <c r="CS90" s="370"/>
      <c r="CT90" s="370"/>
      <c r="CU90" s="370"/>
      <c r="CV90" s="1601"/>
      <c r="CW90" s="370"/>
      <c r="CX90" s="370"/>
      <c r="CY90" s="370"/>
      <c r="CZ90" s="665"/>
      <c r="DA90" s="814"/>
      <c r="DB90" s="665"/>
      <c r="DD90" s="665"/>
      <c r="DF90" s="665"/>
      <c r="DG90" s="665"/>
      <c r="DH90" s="665"/>
      <c r="DI90" s="845"/>
      <c r="DJ90" s="1662"/>
      <c r="DK90" s="740"/>
      <c r="DL90" s="666"/>
      <c r="DM90" s="1917"/>
      <c r="DN90" s="1036">
        <v>44535</v>
      </c>
      <c r="DO90" s="1917"/>
      <c r="DP90" s="1036">
        <v>44656</v>
      </c>
      <c r="DQ90" s="1917"/>
      <c r="DR90" s="1036">
        <v>44747</v>
      </c>
      <c r="DS90" s="1917"/>
    </row>
    <row r="91" spans="1:131" ht="30" customHeight="1" thickBot="1" x14ac:dyDescent="0.4">
      <c r="A91" s="1850"/>
      <c r="B91" s="1853"/>
      <c r="C91" s="801" t="s">
        <v>530</v>
      </c>
      <c r="D91" s="801"/>
      <c r="E91" s="819"/>
      <c r="F91" s="1546"/>
      <c r="G91" s="1546"/>
      <c r="H91" s="1546"/>
      <c r="I91" s="1546"/>
      <c r="J91" s="1546"/>
      <c r="K91" s="1908"/>
      <c r="L91" s="820"/>
      <c r="M91" s="821"/>
      <c r="N91" s="821"/>
      <c r="O91" s="821"/>
      <c r="P91" s="821"/>
      <c r="Q91" s="821"/>
      <c r="R91" s="822"/>
      <c r="S91" s="821"/>
      <c r="T91" s="819"/>
      <c r="U91" s="820"/>
      <c r="V91" s="823"/>
      <c r="W91" s="824"/>
      <c r="X91" s="825"/>
      <c r="Y91" s="824"/>
      <c r="Z91" s="825"/>
      <c r="AA91" s="826"/>
      <c r="AB91" s="825"/>
      <c r="AC91" s="821"/>
      <c r="AD91" s="821"/>
      <c r="AE91" s="821"/>
      <c r="AF91" s="821"/>
      <c r="AG91" s="821"/>
      <c r="AH91" s="821"/>
      <c r="AI91" s="821"/>
      <c r="AJ91" s="821"/>
      <c r="AK91" s="821"/>
      <c r="AL91" s="821"/>
      <c r="AM91" s="821"/>
      <c r="AN91" s="821"/>
      <c r="AO91" s="821"/>
      <c r="AP91" s="821"/>
      <c r="AQ91" s="821"/>
      <c r="AR91" s="821"/>
      <c r="AS91" s="821"/>
      <c r="AT91" s="821"/>
      <c r="AU91" s="827"/>
      <c r="AV91" s="821"/>
      <c r="AW91" s="827"/>
      <c r="AX91" s="821"/>
      <c r="AY91" s="821"/>
      <c r="AZ91" s="821"/>
      <c r="BA91" s="821"/>
      <c r="BB91" s="821"/>
      <c r="BC91" s="821"/>
      <c r="BD91" s="821"/>
      <c r="BE91" s="821"/>
      <c r="BF91" s="822"/>
      <c r="BG91" s="816"/>
      <c r="BH91" s="1909"/>
      <c r="BI91" s="414"/>
      <c r="BJ91" s="414"/>
      <c r="BK91" s="414"/>
      <c r="BL91" s="414"/>
      <c r="BM91" s="1910"/>
      <c r="BN91" s="1910"/>
      <c r="BO91" s="1910"/>
      <c r="BP91" s="1910"/>
      <c r="BQ91" s="1910"/>
      <c r="BR91" s="1911"/>
      <c r="BS91" s="817"/>
      <c r="BT91" s="816"/>
      <c r="BU91" s="375"/>
      <c r="BV91" s="374"/>
      <c r="BW91" s="370"/>
      <c r="BX91" s="370"/>
      <c r="BY91" s="370"/>
      <c r="BZ91" s="370"/>
      <c r="CA91" s="370"/>
      <c r="CB91" s="380"/>
      <c r="CC91" s="380"/>
      <c r="CD91" s="370"/>
      <c r="CE91" s="370"/>
      <c r="CF91" s="818"/>
      <c r="CG91" s="370"/>
      <c r="CH91" s="370"/>
      <c r="CI91" s="370"/>
      <c r="CJ91" s="370"/>
      <c r="CK91" s="370"/>
      <c r="CL91" s="370"/>
      <c r="CM91" s="370"/>
      <c r="CN91" s="370"/>
      <c r="CO91" s="370"/>
      <c r="CP91" s="370"/>
      <c r="CQ91" s="262"/>
      <c r="CR91" s="262"/>
      <c r="CS91" s="370"/>
      <c r="CT91" s="370"/>
      <c r="CU91" s="370"/>
      <c r="CV91" s="1601"/>
      <c r="CW91" s="370"/>
      <c r="CX91" s="370"/>
      <c r="CY91" s="370"/>
      <c r="CZ91" s="665"/>
      <c r="DA91" s="814"/>
      <c r="DB91" s="665"/>
      <c r="DD91" s="665"/>
      <c r="DF91" s="665"/>
      <c r="DG91" s="665"/>
      <c r="DH91" s="665"/>
      <c r="DI91" s="845"/>
      <c r="DJ91" s="1662"/>
      <c r="DK91" s="740"/>
      <c r="DL91" s="666"/>
      <c r="DM91" s="1917"/>
      <c r="DN91" s="1036">
        <v>44545</v>
      </c>
      <c r="DO91" s="1917"/>
      <c r="DP91" s="1036">
        <v>44666</v>
      </c>
      <c r="DQ91" s="1917"/>
      <c r="DR91" s="1036">
        <v>44757</v>
      </c>
      <c r="DS91" s="1917"/>
    </row>
    <row r="92" spans="1:131" ht="30" hidden="1" customHeight="1" x14ac:dyDescent="0.4">
      <c r="A92" s="1850"/>
      <c r="B92" s="1853"/>
      <c r="C92" s="801" t="s">
        <v>181</v>
      </c>
      <c r="D92" s="801"/>
      <c r="E92" s="828"/>
      <c r="F92" s="829"/>
      <c r="G92" s="830"/>
      <c r="H92" s="829"/>
      <c r="I92" s="830"/>
      <c r="J92" s="829"/>
      <c r="K92" s="830"/>
      <c r="L92" s="373"/>
      <c r="M92" s="831"/>
      <c r="N92" s="831"/>
      <c r="O92" s="831"/>
      <c r="P92" s="831"/>
      <c r="Q92" s="831"/>
      <c r="R92" s="832"/>
      <c r="S92" s="831"/>
      <c r="T92" s="833"/>
      <c r="U92" s="834"/>
      <c r="V92" s="835"/>
      <c r="W92" s="836"/>
      <c r="X92" s="837"/>
      <c r="Y92" s="836"/>
      <c r="Z92" s="837"/>
      <c r="AA92" s="838"/>
      <c r="AB92" s="837"/>
      <c r="AC92" s="839"/>
      <c r="AD92" s="839"/>
      <c r="AE92" s="839"/>
      <c r="AF92" s="839"/>
      <c r="AG92" s="839"/>
      <c r="AH92" s="839"/>
      <c r="AI92" s="839"/>
      <c r="AJ92" s="839"/>
      <c r="AK92" s="839"/>
      <c r="AL92" s="839"/>
      <c r="AM92" s="839"/>
      <c r="AN92" s="839"/>
      <c r="AO92" s="839"/>
      <c r="AP92" s="839"/>
      <c r="AQ92" s="839"/>
      <c r="AR92" s="839"/>
      <c r="AS92" s="839"/>
      <c r="AT92" s="839"/>
      <c r="AU92" s="840"/>
      <c r="AV92" s="839"/>
      <c r="AW92" s="840"/>
      <c r="AX92" s="839"/>
      <c r="AY92" s="839"/>
      <c r="AZ92" s="839"/>
      <c r="BA92" s="839"/>
      <c r="BB92" s="839"/>
      <c r="BC92" s="839"/>
      <c r="BD92" s="839"/>
      <c r="BE92" s="839"/>
      <c r="BF92" s="841"/>
      <c r="BG92" s="345"/>
      <c r="BI92" s="345"/>
      <c r="BJ92" s="345"/>
      <c r="BK92" s="345"/>
      <c r="BL92" s="842"/>
      <c r="BR92" s="843"/>
      <c r="BS92" s="844"/>
      <c r="BT92" s="814"/>
      <c r="BU92" s="359"/>
      <c r="BV92" s="358"/>
      <c r="BW92" s="357"/>
      <c r="BX92" s="357"/>
      <c r="BY92" s="357"/>
      <c r="BZ92" s="357"/>
      <c r="CA92" s="357"/>
      <c r="CD92" s="345"/>
      <c r="CE92" s="345"/>
      <c r="CF92" s="845"/>
      <c r="CG92" s="345"/>
      <c r="CH92" s="345"/>
      <c r="CI92" s="345"/>
      <c r="CJ92" s="345"/>
      <c r="CK92" s="345"/>
      <c r="CL92" s="345"/>
      <c r="CM92" s="345"/>
      <c r="CN92" s="345"/>
      <c r="CO92" s="345"/>
      <c r="CP92" s="345"/>
      <c r="CQ92" s="738"/>
      <c r="CR92" s="738"/>
      <c r="CS92" s="345"/>
      <c r="CT92" s="345"/>
      <c r="CU92" s="345"/>
      <c r="CV92" s="724"/>
      <c r="CW92" s="345"/>
      <c r="CX92" s="345"/>
      <c r="CY92" s="345"/>
      <c r="CZ92" s="1426"/>
      <c r="DA92" s="814"/>
      <c r="DB92" s="345"/>
      <c r="DD92" s="345"/>
      <c r="DF92" s="345"/>
      <c r="DG92" s="345"/>
      <c r="DH92" s="345"/>
      <c r="DI92" s="1123"/>
      <c r="DJ92" s="1662"/>
      <c r="DK92" s="1127"/>
      <c r="DL92" s="1123"/>
      <c r="DM92" s="20"/>
      <c r="DN92" s="20"/>
      <c r="DO92" s="1912" t="e">
        <f>DO96-7</f>
        <v>#VALUE!</v>
      </c>
      <c r="DP92" s="20"/>
      <c r="DQ92" s="20"/>
      <c r="DR92" s="20"/>
      <c r="DS92" s="20"/>
    </row>
    <row r="93" spans="1:131" ht="30" hidden="1" customHeight="1" thickBot="1" x14ac:dyDescent="0.4">
      <c r="A93" s="1850"/>
      <c r="B93" s="1853"/>
      <c r="C93" s="847" t="s">
        <v>182</v>
      </c>
      <c r="D93" s="847"/>
      <c r="E93" s="848"/>
      <c r="F93" s="849"/>
      <c r="G93" s="850"/>
      <c r="H93" s="849"/>
      <c r="I93" s="850"/>
      <c r="J93" s="849"/>
      <c r="K93" s="850"/>
      <c r="L93" s="849"/>
      <c r="M93" s="851"/>
      <c r="N93" s="851"/>
      <c r="O93" s="851"/>
      <c r="P93" s="851"/>
      <c r="Q93" s="851"/>
      <c r="R93" s="852"/>
      <c r="S93" s="851"/>
      <c r="T93" s="848"/>
      <c r="U93" s="853"/>
      <c r="V93" s="854"/>
      <c r="W93" s="855"/>
      <c r="X93" s="856"/>
      <c r="Y93" s="855"/>
      <c r="Z93" s="856"/>
      <c r="AA93" s="857"/>
      <c r="AB93" s="856" t="s">
        <v>183</v>
      </c>
      <c r="AC93" s="851" t="s">
        <v>184</v>
      </c>
      <c r="AD93" s="851" t="s">
        <v>185</v>
      </c>
      <c r="AE93" s="851" t="s">
        <v>186</v>
      </c>
      <c r="AF93" s="851" t="s">
        <v>187</v>
      </c>
      <c r="AG93" s="851" t="s">
        <v>188</v>
      </c>
      <c r="AH93" s="851" t="s">
        <v>189</v>
      </c>
      <c r="AI93" s="851" t="s">
        <v>190</v>
      </c>
      <c r="AJ93" s="851" t="s">
        <v>191</v>
      </c>
      <c r="AK93" s="851" t="s">
        <v>192</v>
      </c>
      <c r="AL93" s="851" t="s">
        <v>193</v>
      </c>
      <c r="AM93" s="851" t="s">
        <v>194</v>
      </c>
      <c r="AN93" s="851" t="s">
        <v>183</v>
      </c>
      <c r="AO93" s="851" t="s">
        <v>184</v>
      </c>
      <c r="AP93" s="851" t="s">
        <v>185</v>
      </c>
      <c r="AQ93" s="851" t="s">
        <v>186</v>
      </c>
      <c r="AR93" s="851" t="s">
        <v>187</v>
      </c>
      <c r="AS93" s="851" t="s">
        <v>188</v>
      </c>
      <c r="AT93" s="851" t="s">
        <v>189</v>
      </c>
      <c r="AU93" s="858" t="s">
        <v>190</v>
      </c>
      <c r="AV93" s="851" t="s">
        <v>191</v>
      </c>
      <c r="AW93" s="858" t="s">
        <v>192</v>
      </c>
      <c r="AX93" s="851" t="s">
        <v>193</v>
      </c>
      <c r="AY93" s="851" t="s">
        <v>194</v>
      </c>
      <c r="AZ93" s="851" t="s">
        <v>183</v>
      </c>
      <c r="BA93" s="851" t="s">
        <v>184</v>
      </c>
      <c r="BB93" s="851" t="s">
        <v>185</v>
      </c>
      <c r="BC93" s="851" t="s">
        <v>186</v>
      </c>
      <c r="BD93" s="851" t="s">
        <v>187</v>
      </c>
      <c r="BE93" s="851" t="s">
        <v>188</v>
      </c>
      <c r="BF93" s="859" t="s">
        <v>189</v>
      </c>
      <c r="BG93" s="860" t="s">
        <v>190</v>
      </c>
      <c r="BH93" s="861" t="s">
        <v>191</v>
      </c>
      <c r="BI93" s="851" t="s">
        <v>195</v>
      </c>
      <c r="BJ93" s="851" t="s">
        <v>193</v>
      </c>
      <c r="BK93" s="851" t="s">
        <v>194</v>
      </c>
      <c r="BL93" s="851" t="s">
        <v>183</v>
      </c>
      <c r="BM93" s="851" t="s">
        <v>184</v>
      </c>
      <c r="BN93" s="851" t="s">
        <v>185</v>
      </c>
      <c r="BO93" s="851" t="s">
        <v>186</v>
      </c>
      <c r="BP93" s="851" t="s">
        <v>187</v>
      </c>
      <c r="BQ93" s="859" t="s">
        <v>188</v>
      </c>
      <c r="BR93" s="851" t="s">
        <v>189</v>
      </c>
      <c r="BS93" s="849" t="s">
        <v>190</v>
      </c>
      <c r="BT93" s="850" t="s">
        <v>191</v>
      </c>
      <c r="BU93" s="849" t="s">
        <v>195</v>
      </c>
      <c r="BV93" s="862" t="s">
        <v>193</v>
      </c>
      <c r="BW93" s="850" t="s">
        <v>194</v>
      </c>
      <c r="BX93" s="850" t="s">
        <v>183</v>
      </c>
      <c r="BY93" s="850" t="s">
        <v>184</v>
      </c>
      <c r="BZ93" s="850" t="s">
        <v>196</v>
      </c>
      <c r="CA93" s="850" t="s">
        <v>197</v>
      </c>
      <c r="CB93" s="850" t="s">
        <v>198</v>
      </c>
      <c r="CC93" s="862" t="s">
        <v>199</v>
      </c>
      <c r="CD93" s="850" t="s">
        <v>200</v>
      </c>
      <c r="CE93" s="850" t="s">
        <v>201</v>
      </c>
      <c r="CF93" s="862" t="s">
        <v>191</v>
      </c>
      <c r="CG93" s="850" t="s">
        <v>195</v>
      </c>
      <c r="CH93" s="850" t="s">
        <v>193</v>
      </c>
      <c r="CI93" s="850" t="s">
        <v>194</v>
      </c>
      <c r="CJ93" s="850" t="s">
        <v>183</v>
      </c>
      <c r="CK93" s="850" t="s">
        <v>184</v>
      </c>
      <c r="CL93" s="850" t="s">
        <v>196</v>
      </c>
      <c r="CM93" s="850" t="s">
        <v>197</v>
      </c>
      <c r="CN93" s="850" t="s">
        <v>198</v>
      </c>
      <c r="CO93" s="850" t="s">
        <v>199</v>
      </c>
      <c r="CP93" s="850" t="s">
        <v>200</v>
      </c>
      <c r="CQ93" s="863" t="s">
        <v>201</v>
      </c>
      <c r="CR93" s="863" t="s">
        <v>191</v>
      </c>
      <c r="CS93" s="863" t="s">
        <v>195</v>
      </c>
      <c r="CT93" s="850" t="s">
        <v>193</v>
      </c>
      <c r="CU93" s="850" t="s">
        <v>194</v>
      </c>
      <c r="CV93" s="1618" t="s">
        <v>183</v>
      </c>
      <c r="CW93" s="850" t="s">
        <v>184</v>
      </c>
      <c r="CX93" s="850" t="s">
        <v>198</v>
      </c>
      <c r="CY93" s="377" t="s">
        <v>200</v>
      </c>
      <c r="CZ93" s="1483" t="s">
        <v>201</v>
      </c>
      <c r="DA93" s="864" t="s">
        <v>193</v>
      </c>
      <c r="DB93" s="377"/>
      <c r="DD93" s="863"/>
      <c r="DF93" s="863"/>
      <c r="DG93" s="863"/>
      <c r="DH93" s="863"/>
      <c r="DI93" s="379"/>
      <c r="DJ93" s="1662"/>
      <c r="DK93" s="376"/>
      <c r="DL93" s="378"/>
      <c r="DM93" s="1031"/>
      <c r="DN93" s="1031"/>
      <c r="DO93" s="1913" t="s">
        <v>116</v>
      </c>
      <c r="DP93" s="20"/>
      <c r="DQ93" s="20"/>
      <c r="DR93" s="20"/>
      <c r="DS93" s="20"/>
    </row>
    <row r="94" spans="1:131" s="169" customFormat="1" ht="30" hidden="1" customHeight="1" thickBot="1" x14ac:dyDescent="0.4">
      <c r="A94" s="1850"/>
      <c r="B94" s="1847"/>
      <c r="C94" s="865" t="s">
        <v>202</v>
      </c>
      <c r="D94" s="865"/>
      <c r="E94" s="866"/>
      <c r="F94" s="867"/>
      <c r="G94" s="866"/>
      <c r="H94" s="868"/>
      <c r="I94" s="866"/>
      <c r="J94" s="868"/>
      <c r="K94" s="869"/>
      <c r="L94" s="869"/>
      <c r="M94" s="870"/>
      <c r="N94" s="870"/>
      <c r="O94" s="870"/>
      <c r="P94" s="870"/>
      <c r="Q94" s="870"/>
      <c r="R94" s="870"/>
      <c r="S94" s="871"/>
      <c r="T94" s="870"/>
      <c r="U94" s="872"/>
      <c r="V94" s="870"/>
      <c r="W94" s="872"/>
      <c r="X94" s="870"/>
      <c r="Y94" s="870"/>
      <c r="Z94" s="872"/>
      <c r="AA94" s="873"/>
      <c r="AB94" s="874"/>
      <c r="AC94" s="875"/>
      <c r="AD94" s="876"/>
      <c r="AE94" s="876"/>
      <c r="AF94" s="876"/>
      <c r="AG94" s="876"/>
      <c r="AH94" s="876"/>
      <c r="AI94" s="876"/>
      <c r="AJ94" s="876"/>
      <c r="AK94" s="876"/>
      <c r="AL94" s="876"/>
      <c r="AM94" s="876"/>
      <c r="AN94" s="876"/>
      <c r="AO94" s="876"/>
      <c r="AP94" s="876"/>
      <c r="AQ94" s="876"/>
      <c r="AR94" s="876"/>
      <c r="AS94" s="876"/>
      <c r="AT94" s="876"/>
      <c r="AU94" s="877"/>
      <c r="AV94" s="876"/>
      <c r="AW94" s="877"/>
      <c r="AX94" s="876"/>
      <c r="AY94" s="876"/>
      <c r="AZ94" s="876"/>
      <c r="BA94" s="876"/>
      <c r="BB94" s="876"/>
      <c r="BC94" s="876"/>
      <c r="BD94" s="876"/>
      <c r="BE94" s="876"/>
      <c r="BF94" s="878"/>
      <c r="BG94" s="171"/>
      <c r="BI94" s="171"/>
      <c r="BT94" s="171"/>
      <c r="CQ94" s="170"/>
      <c r="CR94" s="170"/>
      <c r="CV94" s="1607"/>
      <c r="CZ94" s="1611"/>
      <c r="DJ94" s="1658"/>
      <c r="DM94" s="1914"/>
      <c r="DN94" s="1914"/>
      <c r="DO94" s="1913" t="s">
        <v>116</v>
      </c>
      <c r="DP94" s="1914"/>
      <c r="DQ94" s="1914"/>
      <c r="DR94" s="1914"/>
      <c r="DS94" s="1914"/>
    </row>
    <row r="95" spans="1:131" ht="30" hidden="1" customHeight="1" thickBot="1" x14ac:dyDescent="0.4">
      <c r="A95" s="1850"/>
      <c r="B95" s="1848"/>
      <c r="C95" s="879" t="s">
        <v>203</v>
      </c>
      <c r="D95" s="879"/>
      <c r="E95" s="880"/>
      <c r="F95" s="881"/>
      <c r="G95" s="881"/>
      <c r="H95" s="881"/>
      <c r="I95" s="881"/>
      <c r="J95" s="881"/>
      <c r="K95" s="348"/>
      <c r="L95" s="882"/>
      <c r="M95" s="883"/>
      <c r="AD95" s="884"/>
      <c r="AE95" s="884"/>
      <c r="AF95" s="884"/>
      <c r="AG95" s="884"/>
      <c r="AH95" s="884"/>
      <c r="AI95" s="884"/>
      <c r="AJ95" s="884"/>
      <c r="AK95" s="884"/>
      <c r="AL95" s="884"/>
      <c r="AM95" s="884"/>
      <c r="AN95" s="884"/>
      <c r="AO95" s="884"/>
      <c r="AP95" s="884"/>
      <c r="AQ95" s="884"/>
      <c r="AR95" s="884"/>
      <c r="AS95" s="884"/>
      <c r="AT95" s="884"/>
      <c r="AU95" s="885"/>
      <c r="AV95" s="884"/>
      <c r="AW95" s="885"/>
      <c r="AX95" s="884"/>
      <c r="AY95" s="884"/>
      <c r="AZ95" s="884"/>
      <c r="BA95" s="884"/>
      <c r="BB95" s="884"/>
      <c r="BC95" s="884"/>
      <c r="BD95" s="884"/>
      <c r="BE95" s="884"/>
      <c r="BF95" s="886"/>
      <c r="BG95" s="843"/>
      <c r="BI95" s="843"/>
      <c r="BT95" s="843"/>
      <c r="CV95" s="9"/>
      <c r="CZ95" s="1"/>
      <c r="DJ95" s="1662"/>
      <c r="DM95" s="20"/>
      <c r="DN95" s="20"/>
      <c r="DO95" s="1913" t="s">
        <v>116</v>
      </c>
      <c r="DP95" s="20"/>
      <c r="DQ95" s="20"/>
      <c r="DR95" s="20"/>
      <c r="DS95" s="20"/>
    </row>
    <row r="96" spans="1:131" ht="95.4" customHeight="1" thickBot="1" x14ac:dyDescent="0.4">
      <c r="A96" s="1850"/>
      <c r="B96" s="887"/>
      <c r="C96" s="888" t="s">
        <v>204</v>
      </c>
      <c r="D96" s="888"/>
      <c r="E96" s="174"/>
      <c r="F96" s="889"/>
      <c r="G96" s="890"/>
      <c r="H96" s="889"/>
      <c r="I96" s="891"/>
      <c r="J96" s="889"/>
      <c r="K96" s="892"/>
      <c r="L96" s="893"/>
      <c r="M96" s="894"/>
      <c r="N96" s="98"/>
      <c r="P96" s="98"/>
      <c r="Q96" s="895"/>
      <c r="T96" s="126"/>
      <c r="U96" s="126"/>
      <c r="V96" s="896"/>
      <c r="W96" s="124"/>
      <c r="X96" s="125"/>
      <c r="Y96" s="126"/>
      <c r="Z96" s="124"/>
      <c r="AA96" s="124"/>
      <c r="AB96" s="124" t="s">
        <v>205</v>
      </c>
      <c r="AC96" s="897" t="s">
        <v>206</v>
      </c>
      <c r="AD96" s="898" t="s">
        <v>206</v>
      </c>
      <c r="AE96" s="899" t="s">
        <v>207</v>
      </c>
      <c r="AF96" s="898" t="s">
        <v>208</v>
      </c>
      <c r="AG96" s="898" t="s">
        <v>208</v>
      </c>
      <c r="AH96" s="898" t="s">
        <v>208</v>
      </c>
      <c r="AI96" s="898" t="s">
        <v>209</v>
      </c>
      <c r="AJ96" s="898" t="s">
        <v>209</v>
      </c>
      <c r="AK96" s="898" t="s">
        <v>210</v>
      </c>
      <c r="AL96" s="898" t="s">
        <v>211</v>
      </c>
      <c r="AM96" s="898"/>
      <c r="AN96" s="898" t="s">
        <v>212</v>
      </c>
      <c r="AO96" s="898" t="s">
        <v>213</v>
      </c>
      <c r="AP96" s="898"/>
      <c r="AQ96" s="898"/>
      <c r="AR96" s="900" t="s">
        <v>214</v>
      </c>
      <c r="AS96" s="898"/>
      <c r="AT96" s="898"/>
      <c r="AU96" s="898" t="s">
        <v>215</v>
      </c>
      <c r="AV96" s="898" t="s">
        <v>216</v>
      </c>
      <c r="AW96" s="898"/>
      <c r="AX96" s="898"/>
      <c r="AY96" s="898"/>
      <c r="AZ96" s="898"/>
      <c r="BA96" s="901" t="s">
        <v>217</v>
      </c>
      <c r="BB96" s="898"/>
      <c r="BC96" s="898" t="s">
        <v>218</v>
      </c>
      <c r="BD96" s="898" t="s">
        <v>219</v>
      </c>
      <c r="BE96" s="898"/>
      <c r="BF96" s="897"/>
      <c r="BG96" s="902" t="s">
        <v>220</v>
      </c>
      <c r="BH96" s="903" t="s">
        <v>221</v>
      </c>
      <c r="BI96" s="904" t="s">
        <v>222</v>
      </c>
      <c r="BJ96" s="902" t="s">
        <v>223</v>
      </c>
      <c r="BK96" s="902"/>
      <c r="BL96" s="124" t="s">
        <v>224</v>
      </c>
      <c r="BR96" s="905"/>
      <c r="BS96" s="122" t="s">
        <v>225</v>
      </c>
      <c r="BT96" s="905"/>
      <c r="BU96" s="906" t="s">
        <v>226</v>
      </c>
      <c r="BV96" s="902" t="s">
        <v>227</v>
      </c>
      <c r="BW96" s="902" t="s">
        <v>228</v>
      </c>
      <c r="BX96" s="905"/>
      <c r="BY96" s="905"/>
      <c r="BZ96" s="905"/>
      <c r="CA96" s="902" t="s">
        <v>229</v>
      </c>
      <c r="CB96" s="902" t="s">
        <v>230</v>
      </c>
      <c r="CC96" s="902"/>
      <c r="CD96" s="905"/>
      <c r="CE96" s="903" t="s">
        <v>231</v>
      </c>
      <c r="CF96" s="905"/>
      <c r="CG96" s="902" t="s">
        <v>232</v>
      </c>
      <c r="CH96" s="902"/>
      <c r="CI96" s="907" t="s">
        <v>233</v>
      </c>
      <c r="CJ96" s="902"/>
      <c r="CK96" s="902" t="s">
        <v>234</v>
      </c>
      <c r="CL96" s="902"/>
      <c r="CM96" s="902"/>
      <c r="CN96" s="902"/>
      <c r="CO96" s="902" t="s">
        <v>235</v>
      </c>
      <c r="CP96" s="902" t="s">
        <v>236</v>
      </c>
      <c r="CQ96" s="907" t="s">
        <v>237</v>
      </c>
      <c r="CR96" s="907"/>
      <c r="CS96" s="902" t="s">
        <v>238</v>
      </c>
      <c r="CT96" s="902" t="s">
        <v>238</v>
      </c>
      <c r="CU96" s="902" t="s">
        <v>239</v>
      </c>
      <c r="CV96" s="1608" t="s">
        <v>240</v>
      </c>
      <c r="CW96" s="902"/>
      <c r="CX96" s="902"/>
      <c r="CY96" s="907"/>
      <c r="CZ96" s="1612" t="s">
        <v>433</v>
      </c>
      <c r="DA96" s="907" t="s">
        <v>241</v>
      </c>
      <c r="DB96" s="907"/>
      <c r="DD96" s="907"/>
      <c r="DF96" s="907"/>
      <c r="DG96" s="907"/>
      <c r="DH96" s="907"/>
      <c r="DI96" s="1263" t="s">
        <v>453</v>
      </c>
      <c r="DJ96" s="1664"/>
      <c r="DK96" s="1656" t="s">
        <v>455</v>
      </c>
      <c r="DL96" s="1263"/>
      <c r="DM96" s="1915"/>
      <c r="DN96" s="1915"/>
      <c r="DO96" s="1915" t="s">
        <v>475</v>
      </c>
      <c r="DP96" s="20"/>
      <c r="DQ96" s="1916" t="s">
        <v>481</v>
      </c>
      <c r="DR96" s="20"/>
      <c r="DS96" s="20"/>
    </row>
    <row r="97" spans="1:123" s="134" customFormat="1" ht="30" customHeight="1" x14ac:dyDescent="0.35">
      <c r="A97" s="909"/>
      <c r="B97" s="909"/>
      <c r="E97" s="910"/>
      <c r="F97" s="911"/>
      <c r="G97" s="911"/>
      <c r="H97" s="911"/>
      <c r="I97" s="911"/>
      <c r="J97" s="911"/>
      <c r="K97" s="910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12"/>
      <c r="AA97" s="913"/>
      <c r="AB97" s="912"/>
      <c r="AC97" s="914"/>
      <c r="AD97" s="914"/>
      <c r="AE97" s="914"/>
      <c r="AF97" s="914"/>
      <c r="AJ97" s="133"/>
      <c r="AK97" s="133"/>
      <c r="AU97" s="133"/>
      <c r="AW97" s="13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915"/>
      <c r="BM97" s="915"/>
      <c r="BN97" s="915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Q97" s="133"/>
      <c r="CR97" s="133"/>
      <c r="CS97" s="100" t="s">
        <v>109</v>
      </c>
      <c r="CT97" s="13"/>
    </row>
    <row r="98" spans="1:123" ht="30" hidden="1" customHeight="1" thickBot="1" x14ac:dyDescent="0.4">
      <c r="A98" s="909"/>
      <c r="B98" s="909"/>
      <c r="C98" s="916" t="s">
        <v>111</v>
      </c>
      <c r="D98" s="528"/>
      <c r="E98" s="532"/>
      <c r="F98" s="529"/>
      <c r="G98" s="530"/>
      <c r="H98" s="529"/>
      <c r="I98" s="530"/>
      <c r="J98" s="530"/>
      <c r="K98" s="529"/>
      <c r="L98" s="141"/>
      <c r="M98" s="142"/>
      <c r="N98" s="143"/>
      <c r="O98" s="143"/>
      <c r="P98" s="143"/>
      <c r="Q98" s="143"/>
      <c r="R98" s="143"/>
      <c r="S98" s="143"/>
      <c r="T98" s="143"/>
      <c r="U98" s="143"/>
      <c r="V98" s="917"/>
      <c r="W98" s="141"/>
      <c r="X98" s="918"/>
      <c r="Y98" s="141"/>
      <c r="Z98" s="918"/>
      <c r="AA98" s="919"/>
      <c r="AB98" s="918">
        <v>41455</v>
      </c>
      <c r="AC98" s="141">
        <v>41485</v>
      </c>
      <c r="AD98" s="920">
        <v>41516</v>
      </c>
      <c r="AE98" s="920">
        <v>41547</v>
      </c>
      <c r="AF98" s="920">
        <v>41577</v>
      </c>
      <c r="AG98" s="920">
        <v>41608</v>
      </c>
      <c r="AH98" s="920">
        <v>41638</v>
      </c>
      <c r="AI98" s="920">
        <v>41304</v>
      </c>
      <c r="AJ98" s="920">
        <v>41333</v>
      </c>
      <c r="AK98" s="920">
        <v>41363</v>
      </c>
      <c r="AL98" s="920">
        <v>41394</v>
      </c>
      <c r="AM98" s="154">
        <v>41789</v>
      </c>
      <c r="AN98" s="154">
        <v>41820</v>
      </c>
      <c r="AO98" s="154">
        <v>41850</v>
      </c>
      <c r="AP98" s="920">
        <v>41881</v>
      </c>
      <c r="AQ98" s="154">
        <v>41912</v>
      </c>
      <c r="AR98" s="920">
        <v>41942</v>
      </c>
      <c r="AS98" s="920">
        <v>41973</v>
      </c>
      <c r="AT98" s="920">
        <v>42003</v>
      </c>
      <c r="AU98" s="921">
        <v>42034</v>
      </c>
      <c r="AV98" s="920">
        <v>42063</v>
      </c>
      <c r="AW98" s="921">
        <v>42093</v>
      </c>
      <c r="AX98" s="920">
        <v>42124</v>
      </c>
      <c r="AY98" s="920">
        <v>42154</v>
      </c>
      <c r="AZ98" s="920">
        <v>42185</v>
      </c>
      <c r="BA98" s="920">
        <v>42215</v>
      </c>
      <c r="BB98" s="920">
        <v>41881</v>
      </c>
      <c r="BC98" s="920">
        <v>41912</v>
      </c>
      <c r="BD98" s="920">
        <v>41942</v>
      </c>
      <c r="BE98" s="920">
        <v>41973</v>
      </c>
      <c r="BF98" s="920">
        <v>42003</v>
      </c>
      <c r="BG98" s="920">
        <v>42399</v>
      </c>
      <c r="BH98" s="154">
        <v>42428</v>
      </c>
      <c r="BI98" s="920">
        <v>42459</v>
      </c>
      <c r="BJ98" s="920">
        <v>42490</v>
      </c>
      <c r="BK98" s="922">
        <v>42520</v>
      </c>
      <c r="BL98" s="922">
        <v>42551</v>
      </c>
      <c r="BM98" s="154">
        <v>42581</v>
      </c>
      <c r="BN98" s="920">
        <v>42612</v>
      </c>
      <c r="BO98" s="923">
        <v>42643</v>
      </c>
      <c r="BP98" s="920">
        <v>42673</v>
      </c>
      <c r="BQ98" s="154">
        <v>42704</v>
      </c>
      <c r="BR98" s="920">
        <v>42734</v>
      </c>
      <c r="BS98" s="922">
        <v>42765</v>
      </c>
      <c r="BT98" s="923">
        <v>42794</v>
      </c>
      <c r="BU98" s="154">
        <v>42824</v>
      </c>
      <c r="BV98" s="920">
        <v>42855</v>
      </c>
      <c r="BW98" s="922">
        <v>42885</v>
      </c>
      <c r="BX98" s="920">
        <v>42916</v>
      </c>
      <c r="BY98" s="920">
        <v>42946</v>
      </c>
      <c r="BZ98" s="920">
        <v>42977</v>
      </c>
      <c r="CA98" s="920">
        <v>43008</v>
      </c>
      <c r="CB98" s="920">
        <v>43038</v>
      </c>
      <c r="CC98" s="920">
        <v>43069</v>
      </c>
      <c r="CD98" s="153">
        <v>43099</v>
      </c>
      <c r="CE98" s="150">
        <v>43130</v>
      </c>
      <c r="CF98" s="152">
        <v>42794</v>
      </c>
      <c r="CG98" s="150">
        <v>43189</v>
      </c>
      <c r="CH98" s="150">
        <v>43220</v>
      </c>
      <c r="CI98" s="150">
        <v>43250</v>
      </c>
      <c r="CJ98" s="150">
        <v>43281</v>
      </c>
      <c r="CK98" s="150">
        <v>43311</v>
      </c>
      <c r="CL98" s="150">
        <v>43342</v>
      </c>
      <c r="CM98" s="154">
        <v>43008</v>
      </c>
      <c r="CN98" s="149">
        <v>43038</v>
      </c>
      <c r="CO98" s="150">
        <v>43069</v>
      </c>
      <c r="CP98" s="153">
        <v>43099</v>
      </c>
      <c r="CQ98" s="151">
        <v>43130</v>
      </c>
      <c r="CR98" s="155">
        <v>42794</v>
      </c>
      <c r="CS98" s="150">
        <v>43189</v>
      </c>
      <c r="CT98" s="150">
        <v>43220</v>
      </c>
      <c r="CU98" s="150">
        <v>43250</v>
      </c>
      <c r="CV98" s="150">
        <v>43281</v>
      </c>
      <c r="CW98" s="150">
        <v>43311</v>
      </c>
      <c r="CX98" s="150">
        <v>43342</v>
      </c>
      <c r="CY98" s="150">
        <v>43008</v>
      </c>
      <c r="CZ98" s="149">
        <v>43038</v>
      </c>
      <c r="DA98" s="150">
        <v>43069</v>
      </c>
      <c r="DB98" s="153">
        <v>43099</v>
      </c>
      <c r="DC98" s="151">
        <v>43130</v>
      </c>
      <c r="DD98" s="155">
        <v>42794</v>
      </c>
      <c r="DE98" s="150">
        <v>43189</v>
      </c>
      <c r="DF98" s="150">
        <v>43220</v>
      </c>
      <c r="DG98" s="150"/>
      <c r="DH98" s="150"/>
      <c r="DI98" s="150">
        <v>43250</v>
      </c>
      <c r="DJ98" s="150">
        <v>43281</v>
      </c>
      <c r="DK98" s="150">
        <v>43311</v>
      </c>
    </row>
    <row r="99" spans="1:123" s="134" customFormat="1" ht="30" hidden="1" customHeight="1" x14ac:dyDescent="0.35">
      <c r="A99" s="1854" t="s">
        <v>242</v>
      </c>
      <c r="B99" s="1858" t="s">
        <v>243</v>
      </c>
      <c r="C99" s="924" t="s">
        <v>244</v>
      </c>
      <c r="D99" s="925"/>
      <c r="E99" s="926"/>
      <c r="F99" s="927"/>
      <c r="G99" s="927"/>
      <c r="H99" s="927"/>
      <c r="I99" s="927"/>
      <c r="J99" s="927"/>
      <c r="K99" s="926"/>
      <c r="L99" s="925"/>
      <c r="M99" s="928"/>
      <c r="N99" s="928"/>
      <c r="O99" s="928"/>
      <c r="P99" s="928"/>
      <c r="Q99" s="928"/>
      <c r="R99" s="928"/>
      <c r="S99" s="928"/>
      <c r="T99" s="928"/>
      <c r="U99" s="928"/>
      <c r="V99" s="928"/>
      <c r="W99" s="928"/>
      <c r="X99" s="928"/>
      <c r="Y99" s="928"/>
      <c r="Z99" s="928"/>
      <c r="AA99" s="929"/>
      <c r="AB99" s="928"/>
      <c r="AC99" s="930"/>
      <c r="AD99" s="930"/>
      <c r="AE99" s="930"/>
      <c r="AF99" s="930"/>
      <c r="AG99" s="925"/>
      <c r="AH99" s="925"/>
      <c r="AI99" s="925"/>
      <c r="AJ99" s="931"/>
      <c r="AK99" s="931"/>
      <c r="AL99" s="925"/>
      <c r="AM99" s="925"/>
      <c r="AN99" s="925"/>
      <c r="AO99" s="925"/>
      <c r="AP99" s="925"/>
      <c r="AQ99" s="925"/>
      <c r="AR99" s="925"/>
      <c r="AS99" s="925"/>
      <c r="AT99" s="925"/>
      <c r="AU99" s="931"/>
      <c r="AV99" s="925"/>
      <c r="AW99" s="931"/>
      <c r="AX99" s="925"/>
      <c r="AY99" s="925"/>
      <c r="AZ99" s="925"/>
      <c r="BA99" s="932"/>
      <c r="BB99" s="932"/>
      <c r="BC99" s="932"/>
      <c r="BD99" s="932"/>
      <c r="BE99" s="932"/>
      <c r="BF99" s="932"/>
      <c r="BG99" s="932"/>
      <c r="BH99" s="932"/>
      <c r="BI99" s="932"/>
      <c r="BJ99" s="932"/>
      <c r="BK99" s="932"/>
      <c r="BL99" s="933"/>
      <c r="BM99" s="933"/>
      <c r="BN99" s="933"/>
      <c r="BO99" s="932"/>
      <c r="BP99" s="932"/>
      <c r="BQ99" s="934"/>
      <c r="BR99" s="935">
        <f>BR31-7</f>
        <v>42570</v>
      </c>
      <c r="BS99" s="936" t="s">
        <v>245</v>
      </c>
      <c r="BT99" s="937" t="s">
        <v>245</v>
      </c>
      <c r="BU99" s="938">
        <f>BU31-7</f>
        <v>42619</v>
      </c>
      <c r="BV99" s="936" t="s">
        <v>246</v>
      </c>
      <c r="BW99" s="939" t="s">
        <v>246</v>
      </c>
      <c r="BX99" s="940">
        <f>BX31-7</f>
        <v>42710</v>
      </c>
      <c r="BY99" s="938">
        <f>BY31-14</f>
        <v>42752</v>
      </c>
      <c r="BZ99" s="940">
        <f>BZ31-7</f>
        <v>42794</v>
      </c>
      <c r="CA99" s="938">
        <f>CA31-7</f>
        <v>42829</v>
      </c>
      <c r="CB99" s="940">
        <f>CB31-7</f>
        <v>42857</v>
      </c>
      <c r="CC99" s="941">
        <f>CC31-7</f>
        <v>42885</v>
      </c>
      <c r="CD99" s="941">
        <f>CD31-7</f>
        <v>42914</v>
      </c>
      <c r="CE99" s="937" t="s">
        <v>245</v>
      </c>
      <c r="CF99" s="937" t="s">
        <v>245</v>
      </c>
      <c r="CG99" s="941" t="e">
        <f>CG31-7</f>
        <v>#REF!</v>
      </c>
      <c r="CH99" s="937" t="s">
        <v>246</v>
      </c>
      <c r="CI99" s="937" t="s">
        <v>246</v>
      </c>
      <c r="CJ99" s="941" t="e">
        <f>CJ31-7</f>
        <v>#REF!</v>
      </c>
      <c r="CK99" s="937" t="s">
        <v>29</v>
      </c>
      <c r="CL99" s="937" t="s">
        <v>29</v>
      </c>
      <c r="CM99" s="941" t="e">
        <f>CM31-7</f>
        <v>#REF!</v>
      </c>
      <c r="CN99" s="937" t="s">
        <v>31</v>
      </c>
      <c r="CO99" s="937" t="s">
        <v>31</v>
      </c>
      <c r="CP99" s="941" t="e">
        <f>CP31-7</f>
        <v>#REF!</v>
      </c>
      <c r="CQ99" s="937" t="s">
        <v>245</v>
      </c>
      <c r="CR99" s="937" t="s">
        <v>245</v>
      </c>
      <c r="CS99" s="941" t="e">
        <f>CS31-7</f>
        <v>#REF!</v>
      </c>
      <c r="CT99" s="941" t="e">
        <f>CT31-7</f>
        <v>#REF!</v>
      </c>
      <c r="CU99" s="941" t="e">
        <f>CU31-7</f>
        <v>#REF!</v>
      </c>
      <c r="CV99" s="941" t="e">
        <f>CV31-7</f>
        <v>#REF!</v>
      </c>
      <c r="CW99" s="942" t="e">
        <f>CW31-14</f>
        <v>#REF!</v>
      </c>
      <c r="CX99" s="941" t="e">
        <f>CX31-7</f>
        <v>#REF!</v>
      </c>
      <c r="CY99" s="941" t="e">
        <f>CY31-7</f>
        <v>#REF!</v>
      </c>
      <c r="CZ99" s="941" t="e">
        <f>CZ31-7</f>
        <v>#REF!</v>
      </c>
      <c r="DA99" s="941" t="e">
        <f>DA31-7</f>
        <v>#REF!</v>
      </c>
      <c r="DB99" s="941" t="e">
        <f>DB31-7</f>
        <v>#REF!</v>
      </c>
      <c r="DC99" s="941" t="e">
        <f>DD31-7</f>
        <v>#REF!</v>
      </c>
      <c r="DD99" s="941" t="e">
        <f>DF31-7</f>
        <v>#REF!</v>
      </c>
      <c r="DE99" s="941" t="e">
        <f>DG31-7</f>
        <v>#REF!</v>
      </c>
      <c r="DF99" s="941" t="e">
        <f>DH31-7</f>
        <v>#REF!</v>
      </c>
      <c r="DG99" s="1620"/>
      <c r="DH99" s="1620"/>
    </row>
    <row r="100" spans="1:123" s="134" customFormat="1" ht="30" hidden="1" customHeight="1" x14ac:dyDescent="0.35">
      <c r="A100" s="1855"/>
      <c r="B100" s="1859"/>
      <c r="C100" s="42" t="s">
        <v>247</v>
      </c>
      <c r="D100" s="20"/>
      <c r="E100" s="943"/>
      <c r="F100" s="944"/>
      <c r="G100" s="944"/>
      <c r="H100" s="944"/>
      <c r="I100" s="944"/>
      <c r="J100" s="944"/>
      <c r="K100" s="943"/>
      <c r="L100" s="20"/>
      <c r="M100" s="945"/>
      <c r="N100" s="945"/>
      <c r="O100" s="945"/>
      <c r="P100" s="945"/>
      <c r="Q100" s="945"/>
      <c r="R100" s="945"/>
      <c r="S100" s="945"/>
      <c r="T100" s="945"/>
      <c r="U100" s="945"/>
      <c r="V100" s="945"/>
      <c r="W100" s="945"/>
      <c r="X100" s="945"/>
      <c r="Y100" s="945"/>
      <c r="Z100" s="945"/>
      <c r="AA100" s="946"/>
      <c r="AB100" s="945"/>
      <c r="AC100" s="947"/>
      <c r="AD100" s="947"/>
      <c r="AE100" s="947"/>
      <c r="AF100" s="947"/>
      <c r="AG100" s="20"/>
      <c r="AH100" s="20"/>
      <c r="AI100" s="20"/>
      <c r="AJ100" s="948"/>
      <c r="AK100" s="948"/>
      <c r="AL100" s="20"/>
      <c r="AM100" s="20"/>
      <c r="AN100" s="20"/>
      <c r="AO100" s="20"/>
      <c r="AP100" s="20"/>
      <c r="AQ100" s="20"/>
      <c r="AR100" s="20"/>
      <c r="AS100" s="20"/>
      <c r="AT100" s="20"/>
      <c r="AU100" s="948"/>
      <c r="AV100" s="20"/>
      <c r="AW100" s="948"/>
      <c r="AX100" s="20"/>
      <c r="AY100" s="20"/>
      <c r="AZ100" s="20"/>
      <c r="BA100" s="949"/>
      <c r="BB100" s="949"/>
      <c r="BC100" s="949"/>
      <c r="BD100" s="949"/>
      <c r="BE100" s="949"/>
      <c r="BF100" s="949"/>
      <c r="BG100" s="949"/>
      <c r="BH100" s="949"/>
      <c r="BI100" s="949"/>
      <c r="BJ100" s="949"/>
      <c r="BK100" s="949"/>
      <c r="BL100" s="950"/>
      <c r="BM100" s="950"/>
      <c r="BN100" s="950"/>
      <c r="BO100" s="949"/>
      <c r="BP100" s="949"/>
      <c r="BQ100" s="951"/>
      <c r="BR100" s="845">
        <f>BR99-5</f>
        <v>42565</v>
      </c>
      <c r="BS100" s="814">
        <f>BS31-5</f>
        <v>42586</v>
      </c>
      <c r="BT100" s="448" t="s">
        <v>114</v>
      </c>
      <c r="BU100" s="844">
        <f t="shared" ref="BU100:CA100" si="235">BU99-5</f>
        <v>42614</v>
      </c>
      <c r="BV100" s="447">
        <f>BV31-5</f>
        <v>42656</v>
      </c>
      <c r="BW100" s="181">
        <f>BW31-5</f>
        <v>42691</v>
      </c>
      <c r="BX100" s="814">
        <f t="shared" si="235"/>
        <v>42705</v>
      </c>
      <c r="BY100" s="844">
        <f t="shared" si="235"/>
        <v>42747</v>
      </c>
      <c r="BZ100" s="814">
        <f t="shared" si="235"/>
        <v>42789</v>
      </c>
      <c r="CA100" s="844">
        <f t="shared" si="235"/>
        <v>42824</v>
      </c>
      <c r="CB100" s="814">
        <f>CB99-5</f>
        <v>42852</v>
      </c>
      <c r="CC100" s="952">
        <f>CC99-5</f>
        <v>42880</v>
      </c>
      <c r="CD100" s="952">
        <f>CD99-5</f>
        <v>42909</v>
      </c>
      <c r="CE100" s="952">
        <f>CE31-5</f>
        <v>42936</v>
      </c>
      <c r="CF100" s="448" t="s">
        <v>114</v>
      </c>
      <c r="CG100" s="952" t="e">
        <f>CG99-5</f>
        <v>#REF!</v>
      </c>
      <c r="CH100" s="952" t="e">
        <f>CH31-5</f>
        <v>#REF!</v>
      </c>
      <c r="CI100" s="952" t="e">
        <f>CI31-5</f>
        <v>#REF!</v>
      </c>
      <c r="CJ100" s="952" t="e">
        <f>CJ99-5</f>
        <v>#REF!</v>
      </c>
      <c r="CK100" s="952" t="e">
        <f>CK31-5</f>
        <v>#REF!</v>
      </c>
      <c r="CL100" s="952" t="e">
        <f>CL31-5</f>
        <v>#REF!</v>
      </c>
      <c r="CM100" s="952" t="e">
        <f>CM99-5</f>
        <v>#REF!</v>
      </c>
      <c r="CN100" s="952" t="e">
        <f>CN31-5</f>
        <v>#REF!</v>
      </c>
      <c r="CO100" s="952" t="e">
        <f>CO31-5</f>
        <v>#REF!</v>
      </c>
      <c r="CP100" s="952" t="e">
        <f>CP99-5</f>
        <v>#REF!</v>
      </c>
      <c r="CQ100" s="952" t="e">
        <f>CQ31-5</f>
        <v>#REF!</v>
      </c>
      <c r="CR100" s="448" t="s">
        <v>114</v>
      </c>
      <c r="CS100" s="952" t="e">
        <f t="shared" ref="CS100:DD100" si="236">CS99-5</f>
        <v>#REF!</v>
      </c>
      <c r="CT100" s="952" t="e">
        <f t="shared" si="236"/>
        <v>#REF!</v>
      </c>
      <c r="CU100" s="952" t="e">
        <f t="shared" si="236"/>
        <v>#REF!</v>
      </c>
      <c r="CV100" s="952" t="e">
        <f t="shared" si="236"/>
        <v>#REF!</v>
      </c>
      <c r="CW100" s="952" t="e">
        <f t="shared" si="236"/>
        <v>#REF!</v>
      </c>
      <c r="CX100" s="952" t="e">
        <f t="shared" si="236"/>
        <v>#REF!</v>
      </c>
      <c r="CY100" s="952" t="e">
        <f t="shared" si="236"/>
        <v>#REF!</v>
      </c>
      <c r="CZ100" s="952" t="e">
        <f t="shared" si="236"/>
        <v>#REF!</v>
      </c>
      <c r="DA100" s="952" t="e">
        <f t="shared" si="236"/>
        <v>#REF!</v>
      </c>
      <c r="DB100" s="952" t="e">
        <f t="shared" si="236"/>
        <v>#REF!</v>
      </c>
      <c r="DC100" s="952" t="e">
        <f t="shared" si="236"/>
        <v>#REF!</v>
      </c>
      <c r="DD100" s="952" t="e">
        <f t="shared" si="236"/>
        <v>#REF!</v>
      </c>
      <c r="DE100" s="952" t="e">
        <f>DE99-5</f>
        <v>#REF!</v>
      </c>
      <c r="DF100" s="952" t="e">
        <f>DF99-5</f>
        <v>#REF!</v>
      </c>
      <c r="DG100" s="1621"/>
      <c r="DH100" s="1621"/>
    </row>
    <row r="101" spans="1:123" s="134" customFormat="1" ht="30" hidden="1" customHeight="1" x14ac:dyDescent="0.35">
      <c r="A101" s="1856"/>
      <c r="B101" s="1847"/>
      <c r="C101" s="265" t="s">
        <v>123</v>
      </c>
      <c r="D101" s="953"/>
      <c r="E101" s="954"/>
      <c r="F101" s="955"/>
      <c r="G101" s="955"/>
      <c r="H101" s="955"/>
      <c r="I101" s="955"/>
      <c r="J101" s="955"/>
      <c r="K101" s="954"/>
      <c r="L101" s="953"/>
      <c r="M101" s="956"/>
      <c r="N101" s="956"/>
      <c r="O101" s="956"/>
      <c r="P101" s="956"/>
      <c r="Q101" s="956"/>
      <c r="R101" s="956"/>
      <c r="S101" s="956"/>
      <c r="T101" s="956"/>
      <c r="U101" s="956"/>
      <c r="V101" s="956"/>
      <c r="W101" s="956"/>
      <c r="X101" s="956"/>
      <c r="Y101" s="956"/>
      <c r="Z101" s="956"/>
      <c r="AA101" s="957"/>
      <c r="AB101" s="956"/>
      <c r="AC101" s="958"/>
      <c r="AD101" s="958"/>
      <c r="AE101" s="958"/>
      <c r="AF101" s="958"/>
      <c r="AG101" s="953"/>
      <c r="AH101" s="953"/>
      <c r="AI101" s="953"/>
      <c r="AJ101" s="959"/>
      <c r="AK101" s="959"/>
      <c r="AL101" s="953"/>
      <c r="AM101" s="953"/>
      <c r="AN101" s="953"/>
      <c r="AO101" s="953"/>
      <c r="AP101" s="953"/>
      <c r="AQ101" s="953"/>
      <c r="AR101" s="953"/>
      <c r="AS101" s="953"/>
      <c r="AT101" s="953"/>
      <c r="AU101" s="959"/>
      <c r="AV101" s="953"/>
      <c r="AW101" s="959"/>
      <c r="AX101" s="953"/>
      <c r="AY101" s="953"/>
      <c r="AZ101" s="953"/>
      <c r="BA101" s="960"/>
      <c r="BB101" s="960"/>
      <c r="BC101" s="960"/>
      <c r="BD101" s="960"/>
      <c r="BE101" s="960"/>
      <c r="BF101" s="960"/>
      <c r="BG101" s="960"/>
      <c r="BH101" s="960"/>
      <c r="BI101" s="960"/>
      <c r="BJ101" s="960"/>
      <c r="BK101" s="960"/>
      <c r="BL101" s="961"/>
      <c r="BM101" s="961"/>
      <c r="BN101" s="961"/>
      <c r="BO101" s="960"/>
      <c r="BP101" s="960"/>
      <c r="BQ101" s="962"/>
      <c r="BR101" s="963">
        <f>BR31-21</f>
        <v>42556</v>
      </c>
      <c r="BS101" s="964">
        <f>BS31-21</f>
        <v>42570</v>
      </c>
      <c r="BT101" s="965" t="s">
        <v>114</v>
      </c>
      <c r="BU101" s="966">
        <f>BU31-21</f>
        <v>42605</v>
      </c>
      <c r="BV101" s="967">
        <f>BV31-21</f>
        <v>42640</v>
      </c>
      <c r="BW101" s="968">
        <f>BW31-21</f>
        <v>42675</v>
      </c>
      <c r="BX101" s="964">
        <f>BX31-21</f>
        <v>42696</v>
      </c>
      <c r="BY101" s="966">
        <f>BY31-28</f>
        <v>42738</v>
      </c>
      <c r="BZ101" s="964">
        <f>BZ31-21</f>
        <v>42780</v>
      </c>
      <c r="CA101" s="966">
        <f>CA31-21</f>
        <v>42815</v>
      </c>
      <c r="CB101" s="964">
        <f>CB31-21</f>
        <v>42843</v>
      </c>
      <c r="CC101" s="969">
        <f>CC31-21</f>
        <v>42871</v>
      </c>
      <c r="CD101" s="969">
        <f>CD31-21</f>
        <v>42900</v>
      </c>
      <c r="CE101" s="969">
        <f>CE31-21</f>
        <v>42920</v>
      </c>
      <c r="CF101" s="965" t="s">
        <v>114</v>
      </c>
      <c r="CG101" s="969" t="e">
        <f>CG31-21</f>
        <v>#REF!</v>
      </c>
      <c r="CH101" s="969" t="e">
        <f>CH31-21</f>
        <v>#REF!</v>
      </c>
      <c r="CI101" s="969" t="e">
        <f>CI31-21</f>
        <v>#REF!</v>
      </c>
      <c r="CJ101" s="969" t="e">
        <f>CJ31-21</f>
        <v>#REF!</v>
      </c>
      <c r="CK101" s="969" t="e">
        <f>CK31-21</f>
        <v>#REF!</v>
      </c>
      <c r="CL101" s="969" t="e">
        <f>CL31-21</f>
        <v>#REF!</v>
      </c>
      <c r="CM101" s="969" t="e">
        <f>CM31-21</f>
        <v>#REF!</v>
      </c>
      <c r="CN101" s="969" t="e">
        <f>CN31-21</f>
        <v>#REF!</v>
      </c>
      <c r="CO101" s="969" t="e">
        <f>CO31-21</f>
        <v>#REF!</v>
      </c>
      <c r="CP101" s="969" t="e">
        <f>CP31-21</f>
        <v>#REF!</v>
      </c>
      <c r="CQ101" s="969" t="e">
        <f>CQ31-21</f>
        <v>#REF!</v>
      </c>
      <c r="CR101" s="965" t="s">
        <v>114</v>
      </c>
      <c r="CS101" s="969" t="e">
        <f>CS31-21</f>
        <v>#REF!</v>
      </c>
      <c r="CT101" s="969" t="e">
        <f>CT31-21</f>
        <v>#REF!</v>
      </c>
      <c r="CU101" s="969" t="e">
        <f>CU31-21</f>
        <v>#REF!</v>
      </c>
      <c r="CV101" s="969" t="e">
        <f>CV31-21</f>
        <v>#REF!</v>
      </c>
      <c r="CW101" s="969" t="e">
        <f>CW31-21</f>
        <v>#REF!</v>
      </c>
      <c r="CX101" s="969" t="e">
        <f>CX31-21</f>
        <v>#REF!</v>
      </c>
      <c r="CY101" s="969" t="e">
        <f>CY31-21</f>
        <v>#REF!</v>
      </c>
      <c r="CZ101" s="969" t="e">
        <f>CZ31-21</f>
        <v>#REF!</v>
      </c>
      <c r="DA101" s="969" t="e">
        <f>DA31-21</f>
        <v>#REF!</v>
      </c>
      <c r="DB101" s="969" t="e">
        <f>DB31-21</f>
        <v>#REF!</v>
      </c>
      <c r="DC101" s="969" t="e">
        <f>DD31-21</f>
        <v>#REF!</v>
      </c>
      <c r="DD101" s="969" t="e">
        <f>DF31-21</f>
        <v>#REF!</v>
      </c>
      <c r="DE101" s="969" t="e">
        <f>DG31-21</f>
        <v>#REF!</v>
      </c>
      <c r="DF101" s="969" t="e">
        <f>DH31-21</f>
        <v>#REF!</v>
      </c>
      <c r="DG101" s="1622"/>
      <c r="DH101" s="1622"/>
    </row>
    <row r="102" spans="1:123" s="134" customFormat="1" ht="30" hidden="1" customHeight="1" x14ac:dyDescent="0.35">
      <c r="A102" s="1856"/>
      <c r="B102" s="1847"/>
      <c r="C102" s="970" t="s">
        <v>248</v>
      </c>
      <c r="D102" s="20"/>
      <c r="E102" s="943"/>
      <c r="F102" s="944"/>
      <c r="G102" s="944"/>
      <c r="H102" s="944"/>
      <c r="I102" s="944"/>
      <c r="J102" s="944"/>
      <c r="K102" s="943"/>
      <c r="L102" s="20"/>
      <c r="M102" s="945"/>
      <c r="N102" s="945"/>
      <c r="O102" s="945"/>
      <c r="P102" s="945"/>
      <c r="Q102" s="945"/>
      <c r="R102" s="945"/>
      <c r="S102" s="945"/>
      <c r="T102" s="945"/>
      <c r="U102" s="945"/>
      <c r="V102" s="945"/>
      <c r="W102" s="945"/>
      <c r="X102" s="945"/>
      <c r="Y102" s="945"/>
      <c r="Z102" s="945"/>
      <c r="AA102" s="946"/>
      <c r="AB102" s="945"/>
      <c r="AC102" s="947"/>
      <c r="AD102" s="947"/>
      <c r="AE102" s="947"/>
      <c r="AF102" s="947"/>
      <c r="AG102" s="20"/>
      <c r="AH102" s="20"/>
      <c r="AI102" s="20"/>
      <c r="AJ102" s="948"/>
      <c r="AK102" s="948"/>
      <c r="AL102" s="20"/>
      <c r="AM102" s="20"/>
      <c r="AN102" s="20"/>
      <c r="AO102" s="20"/>
      <c r="AP102" s="20"/>
      <c r="AQ102" s="20"/>
      <c r="AR102" s="20"/>
      <c r="AS102" s="20"/>
      <c r="AT102" s="20"/>
      <c r="AU102" s="948"/>
      <c r="AV102" s="20"/>
      <c r="AW102" s="948"/>
      <c r="AX102" s="20"/>
      <c r="AY102" s="20"/>
      <c r="AZ102" s="20"/>
      <c r="BA102" s="949"/>
      <c r="BB102" s="949"/>
      <c r="BC102" s="949"/>
      <c r="BD102" s="949"/>
      <c r="BE102" s="949"/>
      <c r="BF102" s="949"/>
      <c r="BG102" s="949"/>
      <c r="BH102" s="949"/>
      <c r="BI102" s="949"/>
      <c r="BJ102" s="949"/>
      <c r="BK102" s="949"/>
      <c r="BL102" s="950"/>
      <c r="BM102" s="950"/>
      <c r="BN102" s="950"/>
      <c r="BO102" s="949"/>
      <c r="BP102" s="949"/>
      <c r="BQ102" s="951"/>
      <c r="BR102" s="845">
        <f>BR100-20</f>
        <v>42545</v>
      </c>
      <c r="BS102" s="447" t="s">
        <v>245</v>
      </c>
      <c r="BT102" s="448" t="s">
        <v>245</v>
      </c>
      <c r="BU102" s="844">
        <f t="shared" ref="BU102:CC102" si="237">BU100-20</f>
        <v>42594</v>
      </c>
      <c r="BV102" s="447" t="s">
        <v>246</v>
      </c>
      <c r="BW102" s="181" t="s">
        <v>246</v>
      </c>
      <c r="BX102" s="447" t="s">
        <v>249</v>
      </c>
      <c r="BY102" s="844">
        <f t="shared" si="237"/>
        <v>42727</v>
      </c>
      <c r="BZ102" s="447" t="s">
        <v>249</v>
      </c>
      <c r="CA102" s="844">
        <f t="shared" si="237"/>
        <v>42804</v>
      </c>
      <c r="CB102" s="814">
        <f t="shared" si="237"/>
        <v>42832</v>
      </c>
      <c r="CC102" s="952">
        <f t="shared" si="237"/>
        <v>42860</v>
      </c>
      <c r="CD102" s="952">
        <f>CD100-20</f>
        <v>42889</v>
      </c>
      <c r="CE102" s="447" t="s">
        <v>245</v>
      </c>
      <c r="CF102" s="448" t="s">
        <v>245</v>
      </c>
      <c r="CG102" s="952" t="e">
        <f>CG100-20</f>
        <v>#REF!</v>
      </c>
      <c r="CH102" s="447" t="s">
        <v>246</v>
      </c>
      <c r="CI102" s="448" t="s">
        <v>246</v>
      </c>
      <c r="CJ102" s="952" t="e">
        <f>CJ100-20</f>
        <v>#REF!</v>
      </c>
      <c r="CK102" s="447" t="s">
        <v>29</v>
      </c>
      <c r="CL102" s="448" t="s">
        <v>29</v>
      </c>
      <c r="CM102" s="952" t="e">
        <f>CM100-20</f>
        <v>#REF!</v>
      </c>
      <c r="CN102" s="447" t="s">
        <v>31</v>
      </c>
      <c r="CO102" s="448" t="s">
        <v>31</v>
      </c>
      <c r="CP102" s="952" t="e">
        <f>CP100-20</f>
        <v>#REF!</v>
      </c>
      <c r="CQ102" s="447" t="s">
        <v>245</v>
      </c>
      <c r="CR102" s="448" t="s">
        <v>245</v>
      </c>
      <c r="CS102" s="952" t="e">
        <f t="shared" ref="CS102:DD102" si="238">CS100-20</f>
        <v>#REF!</v>
      </c>
      <c r="CT102" s="952" t="e">
        <f t="shared" si="238"/>
        <v>#REF!</v>
      </c>
      <c r="CU102" s="952" t="e">
        <f t="shared" si="238"/>
        <v>#REF!</v>
      </c>
      <c r="CV102" s="952" t="e">
        <f t="shared" si="238"/>
        <v>#REF!</v>
      </c>
      <c r="CW102" s="952" t="e">
        <f t="shared" si="238"/>
        <v>#REF!</v>
      </c>
      <c r="CX102" s="952" t="e">
        <f t="shared" si="238"/>
        <v>#REF!</v>
      </c>
      <c r="CY102" s="952" t="e">
        <f t="shared" si="238"/>
        <v>#REF!</v>
      </c>
      <c r="CZ102" s="952" t="e">
        <f t="shared" si="238"/>
        <v>#REF!</v>
      </c>
      <c r="DA102" s="952" t="e">
        <f t="shared" si="238"/>
        <v>#REF!</v>
      </c>
      <c r="DB102" s="952" t="e">
        <f t="shared" si="238"/>
        <v>#REF!</v>
      </c>
      <c r="DC102" s="952" t="e">
        <f t="shared" si="238"/>
        <v>#REF!</v>
      </c>
      <c r="DD102" s="952" t="e">
        <f t="shared" si="238"/>
        <v>#REF!</v>
      </c>
      <c r="DE102" s="952" t="e">
        <f>DE100-20</f>
        <v>#REF!</v>
      </c>
      <c r="DF102" s="952" t="e">
        <f>DF100-20</f>
        <v>#REF!</v>
      </c>
      <c r="DG102" s="1621"/>
      <c r="DH102" s="1621"/>
    </row>
    <row r="103" spans="1:123" s="134" customFormat="1" ht="30" hidden="1" customHeight="1" x14ac:dyDescent="0.35">
      <c r="A103" s="1856"/>
      <c r="B103" s="1847"/>
      <c r="C103" s="971" t="s">
        <v>250</v>
      </c>
      <c r="D103" s="20"/>
      <c r="E103" s="943"/>
      <c r="F103" s="944"/>
      <c r="G103" s="944"/>
      <c r="H103" s="944"/>
      <c r="I103" s="944"/>
      <c r="J103" s="944"/>
      <c r="K103" s="943"/>
      <c r="L103" s="20"/>
      <c r="M103" s="945"/>
      <c r="N103" s="945"/>
      <c r="O103" s="945"/>
      <c r="P103" s="945"/>
      <c r="Q103" s="945"/>
      <c r="R103" s="945"/>
      <c r="S103" s="945"/>
      <c r="T103" s="945"/>
      <c r="U103" s="945"/>
      <c r="V103" s="945"/>
      <c r="W103" s="945"/>
      <c r="X103" s="945"/>
      <c r="Y103" s="945"/>
      <c r="Z103" s="945"/>
      <c r="AA103" s="946"/>
      <c r="AB103" s="945"/>
      <c r="AC103" s="947"/>
      <c r="AD103" s="947"/>
      <c r="AE103" s="947"/>
      <c r="AF103" s="947"/>
      <c r="AG103" s="20"/>
      <c r="AH103" s="20"/>
      <c r="AI103" s="20"/>
      <c r="AJ103" s="948"/>
      <c r="AK103" s="948"/>
      <c r="AL103" s="20"/>
      <c r="AM103" s="20"/>
      <c r="AN103" s="20"/>
      <c r="AO103" s="20"/>
      <c r="AP103" s="20"/>
      <c r="AQ103" s="20"/>
      <c r="AR103" s="20"/>
      <c r="AS103" s="20"/>
      <c r="AT103" s="20"/>
      <c r="AU103" s="948"/>
      <c r="AV103" s="20"/>
      <c r="AW103" s="948"/>
      <c r="AX103" s="20"/>
      <c r="AY103" s="20"/>
      <c r="AZ103" s="20"/>
      <c r="BA103" s="949"/>
      <c r="BB103" s="949"/>
      <c r="BC103" s="949"/>
      <c r="BD103" s="949"/>
      <c r="BE103" s="949"/>
      <c r="BF103" s="949"/>
      <c r="BG103" s="949"/>
      <c r="BH103" s="949"/>
      <c r="BI103" s="949"/>
      <c r="BJ103" s="949"/>
      <c r="BK103" s="949"/>
      <c r="BL103" s="950"/>
      <c r="BM103" s="950"/>
      <c r="BN103" s="950"/>
      <c r="BO103" s="949"/>
      <c r="BP103" s="949"/>
      <c r="BQ103" s="951"/>
      <c r="BR103" s="972">
        <f>BR102-2</f>
        <v>42543</v>
      </c>
      <c r="BS103" s="973" t="s">
        <v>245</v>
      </c>
      <c r="BT103" s="974" t="s">
        <v>245</v>
      </c>
      <c r="BU103" s="975">
        <f t="shared" ref="BU103:CC103" si="239">BU102-2</f>
        <v>42592</v>
      </c>
      <c r="BV103" s="973" t="s">
        <v>246</v>
      </c>
      <c r="BW103" s="976" t="s">
        <v>246</v>
      </c>
      <c r="BX103" s="973" t="s">
        <v>249</v>
      </c>
      <c r="BY103" s="975">
        <f t="shared" si="239"/>
        <v>42725</v>
      </c>
      <c r="BZ103" s="973" t="s">
        <v>249</v>
      </c>
      <c r="CA103" s="975">
        <f t="shared" si="239"/>
        <v>42802</v>
      </c>
      <c r="CB103" s="977">
        <f t="shared" si="239"/>
        <v>42830</v>
      </c>
      <c r="CC103" s="978">
        <f t="shared" si="239"/>
        <v>42858</v>
      </c>
      <c r="CD103" s="978">
        <f>CD102-2</f>
        <v>42887</v>
      </c>
      <c r="CE103" s="973" t="s">
        <v>245</v>
      </c>
      <c r="CF103" s="974" t="s">
        <v>245</v>
      </c>
      <c r="CG103" s="978" t="e">
        <f>CG102-2</f>
        <v>#REF!</v>
      </c>
      <c r="CH103" s="973" t="s">
        <v>246</v>
      </c>
      <c r="CI103" s="974" t="s">
        <v>246</v>
      </c>
      <c r="CJ103" s="978" t="e">
        <f>CJ102-2</f>
        <v>#REF!</v>
      </c>
      <c r="CK103" s="973" t="s">
        <v>29</v>
      </c>
      <c r="CL103" s="974" t="s">
        <v>29</v>
      </c>
      <c r="CM103" s="978" t="e">
        <f>CM102-2</f>
        <v>#REF!</v>
      </c>
      <c r="CN103" s="973" t="s">
        <v>31</v>
      </c>
      <c r="CO103" s="974" t="s">
        <v>31</v>
      </c>
      <c r="CP103" s="978" t="e">
        <f>CP102-2</f>
        <v>#REF!</v>
      </c>
      <c r="CQ103" s="973" t="s">
        <v>245</v>
      </c>
      <c r="CR103" s="974" t="s">
        <v>245</v>
      </c>
      <c r="CS103" s="978" t="e">
        <f t="shared" ref="CS103:DD103" si="240">CS102-2</f>
        <v>#REF!</v>
      </c>
      <c r="CT103" s="978" t="e">
        <f t="shared" si="240"/>
        <v>#REF!</v>
      </c>
      <c r="CU103" s="978" t="e">
        <f t="shared" si="240"/>
        <v>#REF!</v>
      </c>
      <c r="CV103" s="978" t="e">
        <f t="shared" si="240"/>
        <v>#REF!</v>
      </c>
      <c r="CW103" s="978" t="e">
        <f t="shared" si="240"/>
        <v>#REF!</v>
      </c>
      <c r="CX103" s="978" t="e">
        <f t="shared" si="240"/>
        <v>#REF!</v>
      </c>
      <c r="CY103" s="978" t="e">
        <f t="shared" si="240"/>
        <v>#REF!</v>
      </c>
      <c r="CZ103" s="978" t="e">
        <f t="shared" si="240"/>
        <v>#REF!</v>
      </c>
      <c r="DA103" s="978" t="e">
        <f t="shared" si="240"/>
        <v>#REF!</v>
      </c>
      <c r="DB103" s="978" t="e">
        <f t="shared" si="240"/>
        <v>#REF!</v>
      </c>
      <c r="DC103" s="978" t="e">
        <f t="shared" si="240"/>
        <v>#REF!</v>
      </c>
      <c r="DD103" s="978" t="e">
        <f t="shared" si="240"/>
        <v>#REF!</v>
      </c>
      <c r="DE103" s="978" t="e">
        <f>DE102-2</f>
        <v>#REF!</v>
      </c>
      <c r="DF103" s="978" t="e">
        <f>DF102-2</f>
        <v>#REF!</v>
      </c>
      <c r="DG103" s="1623"/>
      <c r="DH103" s="1623"/>
    </row>
    <row r="104" spans="1:123" s="134" customFormat="1" ht="30" hidden="1" customHeight="1" x14ac:dyDescent="0.35">
      <c r="A104" s="1856"/>
      <c r="B104" s="1847"/>
      <c r="C104" s="979" t="s">
        <v>251</v>
      </c>
      <c r="D104" s="20"/>
      <c r="E104" s="943"/>
      <c r="F104" s="944"/>
      <c r="G104" s="944"/>
      <c r="H104" s="944"/>
      <c r="I104" s="944"/>
      <c r="J104" s="944"/>
      <c r="K104" s="943"/>
      <c r="L104" s="20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6"/>
      <c r="AB104" s="945"/>
      <c r="AC104" s="947"/>
      <c r="AD104" s="947"/>
      <c r="AE104" s="947"/>
      <c r="AF104" s="947"/>
      <c r="AG104" s="20"/>
      <c r="AH104" s="20"/>
      <c r="AI104" s="20"/>
      <c r="AJ104" s="948"/>
      <c r="AK104" s="948"/>
      <c r="AL104" s="20"/>
      <c r="AM104" s="20"/>
      <c r="AN104" s="20"/>
      <c r="AO104" s="20"/>
      <c r="AP104" s="20"/>
      <c r="AQ104" s="20"/>
      <c r="AR104" s="20"/>
      <c r="AS104" s="20"/>
      <c r="AT104" s="20"/>
      <c r="AU104" s="948"/>
      <c r="AV104" s="20"/>
      <c r="AW104" s="948"/>
      <c r="AX104" s="20"/>
      <c r="AY104" s="20"/>
      <c r="AZ104" s="20"/>
      <c r="BA104" s="949"/>
      <c r="BB104" s="949"/>
      <c r="BC104" s="949"/>
      <c r="BD104" s="949"/>
      <c r="BE104" s="949"/>
      <c r="BF104" s="949"/>
      <c r="BG104" s="949"/>
      <c r="BH104" s="949"/>
      <c r="BI104" s="949"/>
      <c r="BJ104" s="949"/>
      <c r="BK104" s="949"/>
      <c r="BL104" s="950"/>
      <c r="BM104" s="950"/>
      <c r="BN104" s="950"/>
      <c r="BO104" s="949"/>
      <c r="BP104" s="949"/>
      <c r="BQ104" s="951"/>
      <c r="BR104" s="845">
        <f>BR105+3</f>
        <v>42510</v>
      </c>
      <c r="BS104" s="447" t="s">
        <v>245</v>
      </c>
      <c r="BT104" s="448" t="s">
        <v>245</v>
      </c>
      <c r="BU104" s="844">
        <f t="shared" ref="BU104:CG104" si="241">BU105+3</f>
        <v>42559</v>
      </c>
      <c r="BV104" s="447" t="s">
        <v>246</v>
      </c>
      <c r="BW104" s="181" t="s">
        <v>246</v>
      </c>
      <c r="BX104" s="447" t="s">
        <v>249</v>
      </c>
      <c r="BY104" s="844">
        <f t="shared" si="241"/>
        <v>42692</v>
      </c>
      <c r="BZ104" s="447" t="s">
        <v>249</v>
      </c>
      <c r="CA104" s="844">
        <f t="shared" si="241"/>
        <v>42769</v>
      </c>
      <c r="CB104" s="814">
        <f t="shared" si="241"/>
        <v>42797</v>
      </c>
      <c r="CC104" s="952">
        <f t="shared" si="241"/>
        <v>42825</v>
      </c>
      <c r="CD104" s="952">
        <f t="shared" si="241"/>
        <v>42854</v>
      </c>
      <c r="CE104" s="447" t="s">
        <v>245</v>
      </c>
      <c r="CF104" s="448" t="s">
        <v>245</v>
      </c>
      <c r="CG104" s="952" t="e">
        <f t="shared" si="241"/>
        <v>#REF!</v>
      </c>
      <c r="CH104" s="447" t="s">
        <v>246</v>
      </c>
      <c r="CI104" s="448" t="s">
        <v>246</v>
      </c>
      <c r="CJ104" s="952" t="e">
        <f>CJ105+3</f>
        <v>#REF!</v>
      </c>
      <c r="CK104" s="447" t="s">
        <v>29</v>
      </c>
      <c r="CL104" s="448" t="s">
        <v>29</v>
      </c>
      <c r="CM104" s="952" t="e">
        <f>CM105+3</f>
        <v>#REF!</v>
      </c>
      <c r="CN104" s="447" t="s">
        <v>31</v>
      </c>
      <c r="CO104" s="448" t="s">
        <v>31</v>
      </c>
      <c r="CP104" s="952" t="e">
        <f>CP105+3</f>
        <v>#REF!</v>
      </c>
      <c r="CQ104" s="447" t="s">
        <v>245</v>
      </c>
      <c r="CR104" s="448" t="s">
        <v>245</v>
      </c>
      <c r="CS104" s="952" t="e">
        <f t="shared" ref="CS104:DF104" si="242">CS105+3</f>
        <v>#REF!</v>
      </c>
      <c r="CT104" s="952" t="e">
        <f t="shared" si="242"/>
        <v>#REF!</v>
      </c>
      <c r="CU104" s="952" t="e">
        <f t="shared" si="242"/>
        <v>#REF!</v>
      </c>
      <c r="CV104" s="952" t="e">
        <f t="shared" si="242"/>
        <v>#REF!</v>
      </c>
      <c r="CW104" s="952" t="e">
        <f t="shared" si="242"/>
        <v>#REF!</v>
      </c>
      <c r="CX104" s="952" t="e">
        <f t="shared" si="242"/>
        <v>#REF!</v>
      </c>
      <c r="CY104" s="952" t="e">
        <f t="shared" si="242"/>
        <v>#REF!</v>
      </c>
      <c r="CZ104" s="952" t="e">
        <f t="shared" si="242"/>
        <v>#REF!</v>
      </c>
      <c r="DA104" s="952" t="e">
        <f t="shared" si="242"/>
        <v>#REF!</v>
      </c>
      <c r="DB104" s="952" t="e">
        <f t="shared" si="242"/>
        <v>#REF!</v>
      </c>
      <c r="DC104" s="952" t="e">
        <f t="shared" si="242"/>
        <v>#REF!</v>
      </c>
      <c r="DD104" s="952" t="e">
        <f t="shared" si="242"/>
        <v>#REF!</v>
      </c>
      <c r="DE104" s="952" t="e">
        <f t="shared" si="242"/>
        <v>#REF!</v>
      </c>
      <c r="DF104" s="952" t="e">
        <f t="shared" si="242"/>
        <v>#REF!</v>
      </c>
      <c r="DG104" s="1621"/>
      <c r="DH104" s="1621"/>
    </row>
    <row r="105" spans="1:123" s="134" customFormat="1" ht="27.65" hidden="1" customHeight="1" x14ac:dyDescent="0.35">
      <c r="A105" s="1856"/>
      <c r="B105" s="1847"/>
      <c r="C105" s="980" t="s">
        <v>252</v>
      </c>
      <c r="D105" s="20"/>
      <c r="E105" s="943"/>
      <c r="F105" s="944"/>
      <c r="G105" s="944"/>
      <c r="H105" s="944"/>
      <c r="I105" s="944"/>
      <c r="J105" s="944"/>
      <c r="K105" s="943"/>
      <c r="L105" s="20"/>
      <c r="M105" s="945"/>
      <c r="N105" s="945"/>
      <c r="O105" s="945"/>
      <c r="P105" s="945"/>
      <c r="Q105" s="945"/>
      <c r="R105" s="945"/>
      <c r="S105" s="945"/>
      <c r="T105" s="945"/>
      <c r="U105" s="945"/>
      <c r="V105" s="945"/>
      <c r="W105" s="945"/>
      <c r="X105" s="945"/>
      <c r="Y105" s="945"/>
      <c r="Z105" s="945"/>
      <c r="AA105" s="946"/>
      <c r="AB105" s="945"/>
      <c r="AC105" s="947"/>
      <c r="AD105" s="947"/>
      <c r="AE105" s="947"/>
      <c r="AF105" s="947"/>
      <c r="AG105" s="20"/>
      <c r="AH105" s="20"/>
      <c r="AI105" s="20"/>
      <c r="AJ105" s="948"/>
      <c r="AK105" s="948"/>
      <c r="AL105" s="20"/>
      <c r="AM105" s="20"/>
      <c r="AN105" s="20"/>
      <c r="AO105" s="20"/>
      <c r="AP105" s="20"/>
      <c r="AQ105" s="20"/>
      <c r="AR105" s="20"/>
      <c r="AS105" s="20"/>
      <c r="AT105" s="20"/>
      <c r="AU105" s="948"/>
      <c r="AV105" s="20"/>
      <c r="AW105" s="948"/>
      <c r="AX105" s="20"/>
      <c r="AY105" s="20"/>
      <c r="AZ105" s="20"/>
      <c r="BA105" s="949"/>
      <c r="BB105" s="949"/>
      <c r="BC105" s="949"/>
      <c r="BD105" s="949"/>
      <c r="BE105" s="949"/>
      <c r="BF105" s="949"/>
      <c r="BG105" s="949"/>
      <c r="BH105" s="949"/>
      <c r="BI105" s="949"/>
      <c r="BJ105" s="949"/>
      <c r="BK105" s="949"/>
      <c r="BL105" s="950"/>
      <c r="BM105" s="950"/>
      <c r="BN105" s="950"/>
      <c r="BO105" s="949"/>
      <c r="BP105" s="949"/>
      <c r="BQ105" s="951"/>
      <c r="BR105" s="981">
        <f>BR99-63</f>
        <v>42507</v>
      </c>
      <c r="BS105" s="982" t="s">
        <v>245</v>
      </c>
      <c r="BT105" s="983" t="s">
        <v>245</v>
      </c>
      <c r="BU105" s="984">
        <f t="shared" ref="BU105:CC105" si="243">BU99-63</f>
        <v>42556</v>
      </c>
      <c r="BV105" s="982" t="s">
        <v>246</v>
      </c>
      <c r="BW105" s="985" t="s">
        <v>246</v>
      </c>
      <c r="BX105" s="982" t="s">
        <v>249</v>
      </c>
      <c r="BY105" s="984">
        <f>BY99-63</f>
        <v>42689</v>
      </c>
      <c r="BZ105" s="982" t="s">
        <v>249</v>
      </c>
      <c r="CA105" s="984">
        <f t="shared" si="243"/>
        <v>42766</v>
      </c>
      <c r="CB105" s="986">
        <f t="shared" si="243"/>
        <v>42794</v>
      </c>
      <c r="CC105" s="987">
        <f t="shared" si="243"/>
        <v>42822</v>
      </c>
      <c r="CD105" s="987">
        <f>CD99-63</f>
        <v>42851</v>
      </c>
      <c r="CE105" s="982" t="s">
        <v>245</v>
      </c>
      <c r="CF105" s="983" t="s">
        <v>245</v>
      </c>
      <c r="CG105" s="987" t="e">
        <f>CG99-63</f>
        <v>#REF!</v>
      </c>
      <c r="CH105" s="982" t="s">
        <v>246</v>
      </c>
      <c r="CI105" s="983" t="s">
        <v>246</v>
      </c>
      <c r="CJ105" s="987" t="e">
        <f>CJ99-63</f>
        <v>#REF!</v>
      </c>
      <c r="CK105" s="982" t="s">
        <v>29</v>
      </c>
      <c r="CL105" s="983" t="s">
        <v>29</v>
      </c>
      <c r="CM105" s="987" t="e">
        <f>CM99-63</f>
        <v>#REF!</v>
      </c>
      <c r="CN105" s="982" t="s">
        <v>31</v>
      </c>
      <c r="CO105" s="983" t="s">
        <v>31</v>
      </c>
      <c r="CP105" s="987" t="e">
        <f>CP99-63</f>
        <v>#REF!</v>
      </c>
      <c r="CQ105" s="982" t="s">
        <v>245</v>
      </c>
      <c r="CR105" s="983" t="s">
        <v>245</v>
      </c>
      <c r="CS105" s="987" t="e">
        <f>CS99-63</f>
        <v>#REF!</v>
      </c>
      <c r="CT105" s="987" t="e">
        <f>CT99-63</f>
        <v>#REF!</v>
      </c>
      <c r="CU105" s="987" t="e">
        <f>CU99-63</f>
        <v>#REF!</v>
      </c>
      <c r="CV105" s="987" t="e">
        <f>CV99-63</f>
        <v>#REF!</v>
      </c>
      <c r="CW105" s="987" t="e">
        <f>CW99-63</f>
        <v>#REF!</v>
      </c>
      <c r="CX105" s="988" t="e">
        <f>CX99-83</f>
        <v>#REF!</v>
      </c>
      <c r="CY105" s="988" t="e">
        <f>CY99-83</f>
        <v>#REF!</v>
      </c>
      <c r="CZ105" s="987" t="e">
        <f t="shared" ref="CZ105:DF105" si="244">CZ99-63</f>
        <v>#REF!</v>
      </c>
      <c r="DA105" s="987" t="e">
        <f t="shared" si="244"/>
        <v>#REF!</v>
      </c>
      <c r="DB105" s="987" t="e">
        <f t="shared" si="244"/>
        <v>#REF!</v>
      </c>
      <c r="DC105" s="987" t="e">
        <f t="shared" si="244"/>
        <v>#REF!</v>
      </c>
      <c r="DD105" s="987" t="e">
        <f t="shared" si="244"/>
        <v>#REF!</v>
      </c>
      <c r="DE105" s="987" t="e">
        <f t="shared" si="244"/>
        <v>#REF!</v>
      </c>
      <c r="DF105" s="987" t="e">
        <f t="shared" si="244"/>
        <v>#REF!</v>
      </c>
      <c r="DG105" s="1624"/>
      <c r="DH105" s="1624"/>
    </row>
    <row r="106" spans="1:123" s="134" customFormat="1" ht="30.65" hidden="1" customHeight="1" thickBot="1" x14ac:dyDescent="0.4">
      <c r="A106" s="1857"/>
      <c r="B106" s="1848"/>
      <c r="C106" s="989" t="s">
        <v>113</v>
      </c>
      <c r="D106" s="990"/>
      <c r="E106" s="991"/>
      <c r="F106" s="992"/>
      <c r="G106" s="992"/>
      <c r="H106" s="992"/>
      <c r="I106" s="992"/>
      <c r="J106" s="992"/>
      <c r="K106" s="991"/>
      <c r="L106" s="990"/>
      <c r="M106" s="993"/>
      <c r="N106" s="993"/>
      <c r="O106" s="993"/>
      <c r="P106" s="993"/>
      <c r="Q106" s="993"/>
      <c r="R106" s="993"/>
      <c r="S106" s="993"/>
      <c r="T106" s="993"/>
      <c r="U106" s="993"/>
      <c r="V106" s="993"/>
      <c r="W106" s="993"/>
      <c r="X106" s="993"/>
      <c r="Y106" s="993"/>
      <c r="Z106" s="993"/>
      <c r="AA106" s="994"/>
      <c r="AB106" s="993"/>
      <c r="AC106" s="995"/>
      <c r="AD106" s="995"/>
      <c r="AE106" s="995"/>
      <c r="AF106" s="995"/>
      <c r="AG106" s="990"/>
      <c r="AH106" s="990"/>
      <c r="AI106" s="990"/>
      <c r="AJ106" s="996"/>
      <c r="AK106" s="996"/>
      <c r="AL106" s="990"/>
      <c r="AM106" s="990"/>
      <c r="AN106" s="990"/>
      <c r="AO106" s="990"/>
      <c r="AP106" s="990"/>
      <c r="AQ106" s="990"/>
      <c r="AR106" s="990"/>
      <c r="AS106" s="990"/>
      <c r="AT106" s="990"/>
      <c r="AU106" s="996"/>
      <c r="AV106" s="990"/>
      <c r="AW106" s="996"/>
      <c r="AX106" s="990"/>
      <c r="AY106" s="990"/>
      <c r="AZ106" s="990"/>
      <c r="BA106" s="997"/>
      <c r="BB106" s="997"/>
      <c r="BC106" s="997"/>
      <c r="BD106" s="997"/>
      <c r="BE106" s="997"/>
      <c r="BF106" s="997"/>
      <c r="BG106" s="997"/>
      <c r="BH106" s="997"/>
      <c r="BI106" s="997"/>
      <c r="BJ106" s="997"/>
      <c r="BK106" s="997"/>
      <c r="BL106" s="998"/>
      <c r="BM106" s="998"/>
      <c r="BN106" s="998"/>
      <c r="BO106" s="997"/>
      <c r="BP106" s="997"/>
      <c r="BQ106" s="999"/>
      <c r="BR106" s="1000">
        <f>BR105-7</f>
        <v>42500</v>
      </c>
      <c r="BS106" s="1001">
        <f>BS31-14</f>
        <v>42577</v>
      </c>
      <c r="BT106" s="1002" t="s">
        <v>114</v>
      </c>
      <c r="BU106" s="1003">
        <f t="shared" ref="BU106:CA106" si="245">BU105-7</f>
        <v>42549</v>
      </c>
      <c r="BV106" s="1001">
        <f>BV31-14</f>
        <v>42647</v>
      </c>
      <c r="BW106" s="1004">
        <f>BW31-14</f>
        <v>42682</v>
      </c>
      <c r="BX106" s="1001">
        <f>BX31-14</f>
        <v>42703</v>
      </c>
      <c r="BY106" s="1003">
        <f t="shared" si="245"/>
        <v>42682</v>
      </c>
      <c r="BZ106" s="1001" t="s">
        <v>249</v>
      </c>
      <c r="CA106" s="1003">
        <f t="shared" si="245"/>
        <v>42759</v>
      </c>
      <c r="CB106" s="1001">
        <f>CB31-14</f>
        <v>42850</v>
      </c>
      <c r="CC106" s="1002">
        <f>CC31-14</f>
        <v>42878</v>
      </c>
      <c r="CD106" s="1002">
        <f>CD31-14</f>
        <v>42907</v>
      </c>
      <c r="CE106" s="1001">
        <f>CE31-14</f>
        <v>42927</v>
      </c>
      <c r="CF106" s="1002" t="s">
        <v>114</v>
      </c>
      <c r="CG106" s="1002" t="e">
        <f>CG31-14</f>
        <v>#REF!</v>
      </c>
      <c r="CH106" s="1001" t="e">
        <f>CH31-14</f>
        <v>#REF!</v>
      </c>
      <c r="CI106" s="1002" t="e">
        <f>CI31-14</f>
        <v>#REF!</v>
      </c>
      <c r="CJ106" s="1002" t="e">
        <f>CJ31-14</f>
        <v>#REF!</v>
      </c>
      <c r="CK106" s="1001" t="e">
        <f>CK31-14</f>
        <v>#REF!</v>
      </c>
      <c r="CL106" s="1002" t="e">
        <f>CL31-14</f>
        <v>#REF!</v>
      </c>
      <c r="CM106" s="1002" t="e">
        <f>CM31-14</f>
        <v>#REF!</v>
      </c>
      <c r="CN106" s="1001" t="e">
        <f>CN31-14</f>
        <v>#REF!</v>
      </c>
      <c r="CO106" s="1002" t="e">
        <f>CO31-14</f>
        <v>#REF!</v>
      </c>
      <c r="CP106" s="1002" t="e">
        <f>CP31-14</f>
        <v>#REF!</v>
      </c>
      <c r="CQ106" s="1001" t="e">
        <f>CQ31-14</f>
        <v>#REF!</v>
      </c>
      <c r="CR106" s="1002" t="s">
        <v>114</v>
      </c>
      <c r="CS106" s="1002" t="e">
        <f>CS31-14</f>
        <v>#REF!</v>
      </c>
      <c r="CT106" s="1002" t="e">
        <f>CT31-14</f>
        <v>#REF!</v>
      </c>
      <c r="CU106" s="1002" t="e">
        <f>CU31-14</f>
        <v>#REF!</v>
      </c>
      <c r="CV106" s="1002" t="e">
        <f>CV31-14</f>
        <v>#REF!</v>
      </c>
      <c r="CW106" s="1002" t="e">
        <f>CW31-14</f>
        <v>#REF!</v>
      </c>
      <c r="CX106" s="1002" t="e">
        <f>CX31-14</f>
        <v>#REF!</v>
      </c>
      <c r="CY106" s="1002" t="e">
        <f>CY31-14</f>
        <v>#REF!</v>
      </c>
      <c r="CZ106" s="1002" t="e">
        <f>CZ31-14</f>
        <v>#REF!</v>
      </c>
      <c r="DA106" s="1002" t="e">
        <f>DA31-14</f>
        <v>#REF!</v>
      </c>
      <c r="DB106" s="1002" t="e">
        <f>DB31-14</f>
        <v>#REF!</v>
      </c>
      <c r="DC106" s="1002" t="e">
        <f>DD31-14</f>
        <v>#REF!</v>
      </c>
      <c r="DD106" s="1002" t="e">
        <f>DF31-14</f>
        <v>#REF!</v>
      </c>
      <c r="DE106" s="1002" t="e">
        <f>DG31-14</f>
        <v>#REF!</v>
      </c>
      <c r="DF106" s="1002" t="e">
        <f>DH31-14</f>
        <v>#REF!</v>
      </c>
      <c r="DG106" s="1625"/>
      <c r="DH106" s="1625"/>
    </row>
    <row r="107" spans="1:123" s="134" customFormat="1" ht="30" customHeight="1" x14ac:dyDescent="0.35">
      <c r="A107" s="909"/>
      <c r="B107" s="909"/>
      <c r="E107" s="910"/>
      <c r="F107" s="911"/>
      <c r="G107" s="911"/>
      <c r="H107" s="911"/>
      <c r="I107" s="911"/>
      <c r="J107" s="911"/>
      <c r="K107" s="910"/>
      <c r="M107" s="912"/>
      <c r="N107" s="912"/>
      <c r="O107" s="912"/>
      <c r="P107" s="912"/>
      <c r="Q107" s="912"/>
      <c r="R107" s="912"/>
      <c r="S107" s="912"/>
      <c r="T107" s="912"/>
      <c r="U107" s="912"/>
      <c r="V107" s="912"/>
      <c r="W107" s="912"/>
      <c r="X107" s="912"/>
      <c r="Y107" s="912"/>
      <c r="Z107" s="912"/>
      <c r="AA107" s="913"/>
      <c r="AB107" s="912"/>
      <c r="AC107" s="914"/>
      <c r="AD107" s="914"/>
      <c r="AE107" s="914"/>
      <c r="AF107" s="914"/>
      <c r="AJ107" s="133"/>
      <c r="AK107" s="133"/>
      <c r="AU107" s="133"/>
      <c r="AW107" s="133"/>
      <c r="BE107" s="113"/>
      <c r="BL107" s="912"/>
      <c r="BM107" s="912"/>
      <c r="BN107" s="912"/>
      <c r="CQ107" s="133"/>
      <c r="CR107" s="133"/>
      <c r="DJ107" s="13"/>
      <c r="DK107" s="13"/>
    </row>
    <row r="108" spans="1:123" s="134" customFormat="1" ht="30" customHeight="1" thickBot="1" x14ac:dyDescent="0.4">
      <c r="A108" s="909"/>
      <c r="B108" s="909" t="s">
        <v>0</v>
      </c>
      <c r="C108" s="134" t="s">
        <v>253</v>
      </c>
      <c r="E108" s="910"/>
      <c r="F108" s="911"/>
      <c r="G108" s="911"/>
      <c r="H108" s="911"/>
      <c r="I108" s="911"/>
      <c r="J108" s="911"/>
      <c r="K108" s="1005"/>
      <c r="M108" s="912"/>
      <c r="N108" s="912"/>
      <c r="O108" s="912"/>
      <c r="P108" s="912"/>
      <c r="Q108" s="912"/>
      <c r="R108" s="912"/>
      <c r="S108" s="912"/>
      <c r="T108" s="912"/>
      <c r="U108" s="912"/>
      <c r="V108" s="912"/>
      <c r="W108" s="912"/>
      <c r="X108" s="912"/>
      <c r="Y108" s="912"/>
      <c r="Z108" s="912"/>
      <c r="AA108" s="913"/>
      <c r="AB108" s="912"/>
      <c r="AC108" s="914"/>
      <c r="AD108" s="914"/>
      <c r="AE108" s="914"/>
      <c r="AF108" s="914"/>
      <c r="AI108" s="134">
        <v>2014</v>
      </c>
      <c r="AJ108" s="133"/>
      <c r="AK108" s="133"/>
      <c r="AS108" s="133" t="s">
        <v>254</v>
      </c>
      <c r="AT108" s="1006"/>
      <c r="AU108" s="133">
        <v>2015</v>
      </c>
      <c r="AW108" s="133"/>
      <c r="BE108" s="134" t="s">
        <v>104</v>
      </c>
      <c r="BG108" s="134">
        <v>2016</v>
      </c>
      <c r="BL108" s="912"/>
      <c r="BM108" s="912" t="s">
        <v>105</v>
      </c>
      <c r="BN108" s="912">
        <v>2016</v>
      </c>
      <c r="BR108" s="1007" t="s">
        <v>106</v>
      </c>
      <c r="BS108" s="134">
        <v>2017</v>
      </c>
      <c r="CB108" s="134" t="s">
        <v>107</v>
      </c>
      <c r="CH108" s="13"/>
      <c r="CQ108" s="133">
        <v>2019</v>
      </c>
      <c r="CR108" s="133"/>
      <c r="CS108" s="100" t="s">
        <v>109</v>
      </c>
      <c r="CT108" s="13"/>
      <c r="CZ108" s="100" t="s">
        <v>255</v>
      </c>
      <c r="DA108" s="134">
        <v>2020</v>
      </c>
      <c r="DG108" s="100" t="s">
        <v>445</v>
      </c>
      <c r="DH108" s="134">
        <v>2021</v>
      </c>
      <c r="DI108" s="13" t="s">
        <v>446</v>
      </c>
      <c r="DM108" s="1630" t="s">
        <v>454</v>
      </c>
      <c r="DO108" s="13">
        <v>2022</v>
      </c>
      <c r="DP108" s="100" t="s">
        <v>482</v>
      </c>
    </row>
    <row r="109" spans="1:123" ht="30" customHeight="1" thickBot="1" x14ac:dyDescent="0.4">
      <c r="A109" s="1860" t="s">
        <v>437</v>
      </c>
      <c r="B109" s="1862"/>
      <c r="C109" s="1008" t="s">
        <v>111</v>
      </c>
      <c r="D109" s="1008"/>
      <c r="E109" s="1009"/>
      <c r="F109" s="1009"/>
      <c r="G109" s="1009"/>
      <c r="H109" s="1009"/>
      <c r="I109" s="1009"/>
      <c r="J109" s="1009"/>
      <c r="K109" s="1009"/>
      <c r="L109" s="1009"/>
      <c r="M109" s="1009"/>
      <c r="N109" s="1009"/>
      <c r="O109" s="1009"/>
      <c r="P109" s="1009"/>
      <c r="Q109" s="1009"/>
      <c r="R109" s="1009"/>
      <c r="S109" s="1010"/>
      <c r="T109" s="1010"/>
      <c r="U109" s="1011"/>
      <c r="V109" s="150"/>
      <c r="W109" s="153"/>
      <c r="X109" s="150"/>
      <c r="Y109" s="153"/>
      <c r="Z109" s="150"/>
      <c r="AA109" s="151"/>
      <c r="AB109" s="153">
        <v>41455</v>
      </c>
      <c r="AC109" s="150">
        <v>41485</v>
      </c>
      <c r="AD109" s="153">
        <v>41516</v>
      </c>
      <c r="AE109" s="150">
        <v>41547</v>
      </c>
      <c r="AF109" s="149">
        <v>41577</v>
      </c>
      <c r="AG109" s="150">
        <v>41608</v>
      </c>
      <c r="AH109" s="153">
        <v>41638</v>
      </c>
      <c r="AI109" s="150">
        <v>41304</v>
      </c>
      <c r="AJ109" s="151">
        <v>41333</v>
      </c>
      <c r="AK109" s="151">
        <v>41363</v>
      </c>
      <c r="AL109" s="1012">
        <v>41759</v>
      </c>
      <c r="AM109" s="149">
        <v>41789</v>
      </c>
      <c r="AN109" s="149">
        <v>41820</v>
      </c>
      <c r="AO109" s="149">
        <v>41850</v>
      </c>
      <c r="AP109" s="150">
        <v>41881</v>
      </c>
      <c r="AQ109" s="149">
        <v>41912</v>
      </c>
      <c r="AR109" s="150">
        <v>41942</v>
      </c>
      <c r="AS109" s="150">
        <v>41973</v>
      </c>
      <c r="AT109" s="150">
        <v>42003</v>
      </c>
      <c r="AU109" s="151">
        <v>42034</v>
      </c>
      <c r="AV109" s="150">
        <v>42063</v>
      </c>
      <c r="AW109" s="151">
        <v>42093</v>
      </c>
      <c r="AX109" s="150">
        <v>42124</v>
      </c>
      <c r="AY109" s="150">
        <v>42154</v>
      </c>
      <c r="AZ109" s="150">
        <v>42185</v>
      </c>
      <c r="BA109" s="150">
        <v>42215</v>
      </c>
      <c r="BB109" s="150">
        <v>41881</v>
      </c>
      <c r="BC109" s="150">
        <v>41912</v>
      </c>
      <c r="BD109" s="150">
        <v>41942</v>
      </c>
      <c r="BE109" s="150">
        <v>41973</v>
      </c>
      <c r="BF109" s="150">
        <v>42003</v>
      </c>
      <c r="BG109" s="150">
        <v>42034</v>
      </c>
      <c r="BH109" s="150">
        <v>42063</v>
      </c>
      <c r="BI109" s="150">
        <v>42459</v>
      </c>
      <c r="BJ109" s="150">
        <v>42490</v>
      </c>
      <c r="BK109" s="150">
        <v>42520</v>
      </c>
      <c r="BL109" s="150">
        <v>42551</v>
      </c>
      <c r="BM109" s="149">
        <v>42581</v>
      </c>
      <c r="BN109" s="150">
        <v>42612</v>
      </c>
      <c r="BO109" s="153">
        <v>42643</v>
      </c>
      <c r="BP109" s="150">
        <v>42673</v>
      </c>
      <c r="BQ109" s="153">
        <v>42704</v>
      </c>
      <c r="BR109" s="150">
        <v>42734</v>
      </c>
      <c r="BS109" s="150">
        <v>42765</v>
      </c>
      <c r="BT109" s="150">
        <v>42794</v>
      </c>
      <c r="BU109" s="149">
        <v>42824</v>
      </c>
      <c r="BV109" s="150">
        <v>42855</v>
      </c>
      <c r="BW109" s="153">
        <v>42885</v>
      </c>
      <c r="BX109" s="150">
        <v>42916</v>
      </c>
      <c r="BY109" s="150">
        <v>42946</v>
      </c>
      <c r="BZ109" s="150">
        <v>42977</v>
      </c>
      <c r="CA109" s="149">
        <v>43008</v>
      </c>
      <c r="CB109" s="149">
        <v>43038</v>
      </c>
      <c r="CC109" s="150">
        <v>43069</v>
      </c>
      <c r="CD109" s="153">
        <v>43099</v>
      </c>
      <c r="CE109" s="150">
        <v>43130</v>
      </c>
      <c r="CF109" s="152">
        <v>42794</v>
      </c>
      <c r="CG109" s="150">
        <v>43189</v>
      </c>
      <c r="CH109" s="150">
        <v>43220</v>
      </c>
      <c r="CI109" s="150">
        <v>43250</v>
      </c>
      <c r="CJ109" s="150">
        <v>43281</v>
      </c>
      <c r="CK109" s="150">
        <v>43311</v>
      </c>
      <c r="CL109" s="150">
        <v>43342</v>
      </c>
      <c r="CM109" s="149">
        <v>43008</v>
      </c>
      <c r="CN109" s="149">
        <v>43038</v>
      </c>
      <c r="CO109" s="150">
        <v>43069</v>
      </c>
      <c r="CP109" s="153">
        <v>43099</v>
      </c>
      <c r="CQ109" s="151">
        <v>43130</v>
      </c>
      <c r="CR109" s="155">
        <v>42794</v>
      </c>
      <c r="CS109" s="150">
        <v>43189</v>
      </c>
      <c r="CT109" s="150">
        <v>43220</v>
      </c>
      <c r="CU109" s="150">
        <v>43250</v>
      </c>
      <c r="CV109" s="150" t="s">
        <v>420</v>
      </c>
      <c r="CW109" s="1593">
        <v>43311</v>
      </c>
      <c r="CX109" s="150">
        <v>43342</v>
      </c>
      <c r="CY109" s="150" t="s">
        <v>422</v>
      </c>
      <c r="CZ109" s="150" t="s">
        <v>421</v>
      </c>
      <c r="DA109" s="151" t="s">
        <v>423</v>
      </c>
      <c r="DB109" s="150" t="s">
        <v>424</v>
      </c>
      <c r="DC109" s="150">
        <v>43981</v>
      </c>
      <c r="DD109" s="150" t="s">
        <v>420</v>
      </c>
      <c r="DE109" s="150">
        <v>43342</v>
      </c>
      <c r="DF109" s="150" t="s">
        <v>422</v>
      </c>
      <c r="DG109" s="150" t="s">
        <v>421</v>
      </c>
      <c r="DH109" s="151" t="s">
        <v>423</v>
      </c>
      <c r="DI109" s="150" t="s">
        <v>424</v>
      </c>
      <c r="DJ109" s="920">
        <v>43981</v>
      </c>
      <c r="DK109" s="150" t="s">
        <v>420</v>
      </c>
      <c r="DL109" s="920">
        <v>43342</v>
      </c>
      <c r="DM109" s="150" t="s">
        <v>422</v>
      </c>
      <c r="DN109" s="150" t="s">
        <v>421</v>
      </c>
      <c r="DO109" s="151" t="s">
        <v>423</v>
      </c>
      <c r="DP109" s="150" t="s">
        <v>424</v>
      </c>
      <c r="DQ109" s="920">
        <v>43981</v>
      </c>
      <c r="DR109" s="150" t="s">
        <v>420</v>
      </c>
      <c r="DS109" s="920">
        <v>43342</v>
      </c>
    </row>
    <row r="110" spans="1:123" ht="30" customHeight="1" x14ac:dyDescent="0.35">
      <c r="A110" s="1861"/>
      <c r="B110" s="1863"/>
      <c r="C110" s="1013" t="s">
        <v>180</v>
      </c>
      <c r="D110" s="1013"/>
      <c r="E110" s="1014"/>
      <c r="F110" s="1014"/>
      <c r="G110" s="1014"/>
      <c r="H110" s="1014"/>
      <c r="I110" s="1014"/>
      <c r="J110" s="1014"/>
      <c r="K110" s="1015"/>
      <c r="L110" s="1016"/>
      <c r="M110" s="1015"/>
      <c r="N110" s="1015"/>
      <c r="O110" s="1015"/>
      <c r="P110" s="1015"/>
      <c r="Q110" s="1015"/>
      <c r="R110" s="1015"/>
      <c r="S110" s="1015"/>
      <c r="T110" s="1015"/>
      <c r="U110" s="1017"/>
      <c r="V110" s="352"/>
      <c r="W110" s="1018"/>
      <c r="X110" s="352"/>
      <c r="Y110" s="1018"/>
      <c r="Z110" s="352"/>
      <c r="AA110" s="1019"/>
      <c r="AB110" s="1018">
        <v>41435</v>
      </c>
      <c r="AC110" s="352">
        <v>41465</v>
      </c>
      <c r="AD110" s="1018">
        <v>41496</v>
      </c>
      <c r="AE110" s="352">
        <v>41527</v>
      </c>
      <c r="AF110" s="1020">
        <v>41557</v>
      </c>
      <c r="AG110" s="352">
        <v>41588</v>
      </c>
      <c r="AH110" s="1018">
        <v>41618</v>
      </c>
      <c r="AI110" s="352">
        <v>41649</v>
      </c>
      <c r="AJ110" s="1019">
        <v>41315</v>
      </c>
      <c r="AK110" s="1019">
        <v>41343</v>
      </c>
      <c r="AL110" s="1021">
        <v>41374</v>
      </c>
      <c r="AM110" s="1022">
        <v>41769</v>
      </c>
      <c r="AN110" s="1022">
        <v>41800</v>
      </c>
      <c r="AO110" s="1022">
        <v>41830</v>
      </c>
      <c r="AP110" s="1022">
        <v>41861</v>
      </c>
      <c r="AQ110" s="1022">
        <v>41892</v>
      </c>
      <c r="AR110" s="1023">
        <v>41922</v>
      </c>
      <c r="AS110" s="1023">
        <v>41953</v>
      </c>
      <c r="AT110" s="1023">
        <v>41983</v>
      </c>
      <c r="AU110" s="1024">
        <v>42014</v>
      </c>
      <c r="AV110" s="1023">
        <v>42045</v>
      </c>
      <c r="AW110" s="1025">
        <v>42073</v>
      </c>
      <c r="AX110" s="1023">
        <v>42104</v>
      </c>
      <c r="AY110" s="1023">
        <v>42134</v>
      </c>
      <c r="AZ110" s="1023">
        <v>42165</v>
      </c>
      <c r="BA110" s="1023">
        <v>42195</v>
      </c>
      <c r="BB110" s="1023">
        <v>42226</v>
      </c>
      <c r="BC110" s="1023">
        <v>42257</v>
      </c>
      <c r="BD110" s="1023">
        <v>42289</v>
      </c>
      <c r="BE110" s="1023">
        <v>42318</v>
      </c>
      <c r="BF110" s="1023">
        <v>42348</v>
      </c>
      <c r="BG110" s="1024" t="s">
        <v>245</v>
      </c>
      <c r="BH110" s="1023">
        <v>42410</v>
      </c>
      <c r="BI110" s="1023">
        <v>42439</v>
      </c>
      <c r="BJ110" s="1023">
        <v>42470</v>
      </c>
      <c r="BK110" s="1023">
        <v>42500</v>
      </c>
      <c r="BL110" s="1022">
        <v>42531</v>
      </c>
      <c r="BM110" s="1022">
        <v>42561</v>
      </c>
      <c r="BN110" s="1023">
        <v>42592</v>
      </c>
      <c r="BO110" s="1026">
        <v>42623</v>
      </c>
      <c r="BP110" s="1023">
        <v>42653</v>
      </c>
      <c r="BQ110" s="1026">
        <v>42684</v>
      </c>
      <c r="BR110" s="1023">
        <v>42714</v>
      </c>
      <c r="BS110" s="1026">
        <v>42745</v>
      </c>
      <c r="BT110" s="1022">
        <v>42776</v>
      </c>
      <c r="BU110" s="1023">
        <v>42804</v>
      </c>
      <c r="BV110" s="1026">
        <v>42835</v>
      </c>
      <c r="BW110" s="1023">
        <v>42865</v>
      </c>
      <c r="BX110" s="1023">
        <v>42896</v>
      </c>
      <c r="BY110" s="1026">
        <v>42926</v>
      </c>
      <c r="BZ110" s="1023">
        <v>42957</v>
      </c>
      <c r="CA110" s="1026">
        <v>42988</v>
      </c>
      <c r="CB110" s="1022">
        <v>43018</v>
      </c>
      <c r="CC110" s="1023">
        <v>43049</v>
      </c>
      <c r="CD110" s="1026">
        <v>43079</v>
      </c>
      <c r="CE110" s="1023">
        <v>43110</v>
      </c>
      <c r="CF110" s="1027">
        <v>43141</v>
      </c>
      <c r="CG110" s="1027">
        <v>43169</v>
      </c>
      <c r="CH110" s="1027">
        <v>43200</v>
      </c>
      <c r="CI110" s="1027">
        <v>43230</v>
      </c>
      <c r="CJ110" s="1027">
        <v>43261</v>
      </c>
      <c r="CK110" s="1027">
        <v>43291</v>
      </c>
      <c r="CL110" s="1027">
        <v>43322</v>
      </c>
      <c r="CM110" s="1027">
        <v>43353</v>
      </c>
      <c r="CN110" s="1027">
        <v>43383</v>
      </c>
      <c r="CO110" s="1027">
        <v>43414</v>
      </c>
      <c r="CP110" s="1027">
        <v>43444</v>
      </c>
      <c r="CQ110" s="1028">
        <v>43475</v>
      </c>
      <c r="CR110" s="1028">
        <v>43506</v>
      </c>
      <c r="CS110" s="1027">
        <v>43534</v>
      </c>
      <c r="CT110" s="1027">
        <v>43565</v>
      </c>
      <c r="CU110" s="1027"/>
      <c r="CV110" s="1027">
        <v>43626</v>
      </c>
      <c r="CW110" s="1594">
        <v>43656</v>
      </c>
      <c r="CX110" s="1027"/>
      <c r="CY110" s="1027">
        <v>43718</v>
      </c>
      <c r="CZ110" s="1027">
        <v>43779</v>
      </c>
      <c r="DA110" s="1027">
        <v>43840</v>
      </c>
      <c r="DB110" s="1027">
        <v>43900</v>
      </c>
      <c r="DC110" s="1027"/>
      <c r="DD110" s="1027">
        <v>43992</v>
      </c>
      <c r="DE110" s="1027"/>
      <c r="DF110" s="1027">
        <v>44084</v>
      </c>
      <c r="DG110" s="1027">
        <v>44145</v>
      </c>
      <c r="DH110" s="1027">
        <v>44206</v>
      </c>
      <c r="DI110" s="1026">
        <v>44265</v>
      </c>
      <c r="DJ110" s="1666"/>
      <c r="DK110" s="1026">
        <v>44357</v>
      </c>
      <c r="DL110" s="1666"/>
      <c r="DM110" s="1027">
        <v>44084</v>
      </c>
      <c r="DN110" s="1027">
        <v>44145</v>
      </c>
      <c r="DO110" s="1027">
        <v>44571</v>
      </c>
      <c r="DP110" s="1026">
        <v>44630</v>
      </c>
      <c r="DQ110" s="1666"/>
      <c r="DR110" s="1026">
        <v>44722</v>
      </c>
      <c r="DS110" s="1666"/>
    </row>
    <row r="111" spans="1:123" ht="30" customHeight="1" x14ac:dyDescent="0.35">
      <c r="A111" s="1861"/>
      <c r="B111" s="1863"/>
      <c r="C111" s="1029" t="s">
        <v>256</v>
      </c>
      <c r="D111" s="1029"/>
      <c r="E111" s="1030"/>
      <c r="F111" s="1030"/>
      <c r="G111" s="1030"/>
      <c r="H111" s="1030"/>
      <c r="I111" s="1030"/>
      <c r="J111" s="1030"/>
      <c r="K111" s="1030"/>
      <c r="L111" s="1031"/>
      <c r="M111" s="1030"/>
      <c r="N111" s="945"/>
      <c r="O111" s="945"/>
      <c r="P111" s="945"/>
      <c r="Q111" s="945"/>
      <c r="R111" s="945"/>
      <c r="S111" s="945"/>
      <c r="T111" s="945"/>
      <c r="U111" s="1032"/>
      <c r="V111" s="814"/>
      <c r="W111" s="359"/>
      <c r="X111" s="357"/>
      <c r="Y111" s="359"/>
      <c r="Z111" s="357"/>
      <c r="AA111" s="176"/>
      <c r="AB111" s="359">
        <f>AB112</f>
        <v>41425</v>
      </c>
      <c r="AC111" s="357">
        <f>AC112</f>
        <v>41455</v>
      </c>
      <c r="AD111" s="359">
        <f>AD112</f>
        <v>41486</v>
      </c>
      <c r="AE111" s="357">
        <f>AE112</f>
        <v>41517</v>
      </c>
      <c r="AF111" s="358">
        <v>41547</v>
      </c>
      <c r="AG111" s="357">
        <v>41578</v>
      </c>
      <c r="AH111" s="359">
        <v>41609</v>
      </c>
      <c r="AI111" s="357">
        <v>41275</v>
      </c>
      <c r="AJ111" s="176">
        <v>41289</v>
      </c>
      <c r="AK111" s="176">
        <v>41334</v>
      </c>
      <c r="AL111" s="184">
        <v>41365</v>
      </c>
      <c r="AM111" s="845">
        <v>41760</v>
      </c>
      <c r="AN111" s="845">
        <v>41791</v>
      </c>
      <c r="AO111" s="845">
        <v>41821</v>
      </c>
      <c r="AP111" s="845">
        <v>41852</v>
      </c>
      <c r="AQ111" s="845">
        <v>41883</v>
      </c>
      <c r="AR111" s="814">
        <v>41913</v>
      </c>
      <c r="AS111" s="814">
        <v>41944</v>
      </c>
      <c r="AT111" s="814">
        <v>41974</v>
      </c>
      <c r="AU111" s="447">
        <v>42005</v>
      </c>
      <c r="AV111" s="814">
        <v>42036</v>
      </c>
      <c r="AW111" s="447">
        <v>42036</v>
      </c>
      <c r="AX111" s="814">
        <v>42095</v>
      </c>
      <c r="AY111" s="814">
        <v>42125</v>
      </c>
      <c r="AZ111" s="814">
        <v>42156</v>
      </c>
      <c r="BA111" s="814">
        <v>42186</v>
      </c>
      <c r="BB111" s="814">
        <v>42217</v>
      </c>
      <c r="BC111" s="814">
        <v>42248</v>
      </c>
      <c r="BD111" s="814">
        <v>42278</v>
      </c>
      <c r="BE111" s="814">
        <v>42309</v>
      </c>
      <c r="BF111" s="814">
        <v>42339</v>
      </c>
      <c r="BG111" s="447" t="s">
        <v>245</v>
      </c>
      <c r="BH111" s="814">
        <v>42029</v>
      </c>
      <c r="BI111" s="814">
        <v>42394</v>
      </c>
      <c r="BJ111" s="814">
        <v>42461</v>
      </c>
      <c r="BK111" s="814">
        <v>42491</v>
      </c>
      <c r="BL111" s="845">
        <v>42522</v>
      </c>
      <c r="BM111" s="845">
        <v>42552</v>
      </c>
      <c r="BN111" s="814">
        <v>42583</v>
      </c>
      <c r="BO111" s="844">
        <v>42614</v>
      </c>
      <c r="BP111" s="814">
        <v>42644</v>
      </c>
      <c r="BQ111" s="844">
        <v>42675</v>
      </c>
      <c r="BR111" s="814">
        <v>42705</v>
      </c>
      <c r="BS111" s="844">
        <v>42736</v>
      </c>
      <c r="BT111" s="845">
        <v>42750</v>
      </c>
      <c r="BU111" s="814">
        <v>42795</v>
      </c>
      <c r="BV111" s="844">
        <v>42826</v>
      </c>
      <c r="BW111" s="814">
        <v>42856</v>
      </c>
      <c r="BX111" s="814">
        <v>42887</v>
      </c>
      <c r="BY111" s="844">
        <v>42917</v>
      </c>
      <c r="BZ111" s="814">
        <v>42948</v>
      </c>
      <c r="CA111" s="844">
        <v>42979</v>
      </c>
      <c r="CB111" s="845">
        <v>43009</v>
      </c>
      <c r="CC111" s="814">
        <v>43040</v>
      </c>
      <c r="CD111" s="844">
        <v>43070</v>
      </c>
      <c r="CE111" s="814">
        <v>43101</v>
      </c>
      <c r="CF111" s="952">
        <v>43132</v>
      </c>
      <c r="CG111" s="952">
        <v>43160</v>
      </c>
      <c r="CH111" s="952">
        <v>43191</v>
      </c>
      <c r="CI111" s="952">
        <v>43221</v>
      </c>
      <c r="CJ111" s="952">
        <v>43252</v>
      </c>
      <c r="CK111" s="952">
        <v>43282</v>
      </c>
      <c r="CL111" s="952">
        <v>43313</v>
      </c>
      <c r="CM111" s="952">
        <v>43344</v>
      </c>
      <c r="CN111" s="952">
        <v>43374</v>
      </c>
      <c r="CO111" s="952">
        <v>43405</v>
      </c>
      <c r="CP111" s="952">
        <v>43435</v>
      </c>
      <c r="CQ111" s="448">
        <v>43466</v>
      </c>
      <c r="CR111" s="448">
        <v>43485</v>
      </c>
      <c r="CS111" s="952">
        <v>43525</v>
      </c>
      <c r="CT111" s="952">
        <v>43556</v>
      </c>
      <c r="CU111" s="952"/>
      <c r="CV111" s="952">
        <v>43617</v>
      </c>
      <c r="CW111" s="718">
        <v>43647</v>
      </c>
      <c r="CX111" s="952"/>
      <c r="CY111" s="952">
        <v>43709</v>
      </c>
      <c r="CZ111" s="952">
        <v>43770</v>
      </c>
      <c r="DA111" s="952">
        <v>43831</v>
      </c>
      <c r="DB111" s="952">
        <v>43891</v>
      </c>
      <c r="DC111" s="952"/>
      <c r="DD111" s="952">
        <v>43983</v>
      </c>
      <c r="DE111" s="952"/>
      <c r="DF111" s="952">
        <v>44075</v>
      </c>
      <c r="DG111" s="952">
        <v>44136</v>
      </c>
      <c r="DH111" s="952">
        <v>44197</v>
      </c>
      <c r="DI111" s="844">
        <v>44256</v>
      </c>
      <c r="DJ111" s="1667"/>
      <c r="DK111" s="844">
        <v>44348</v>
      </c>
      <c r="DL111" s="1667"/>
      <c r="DM111" s="952">
        <v>44075</v>
      </c>
      <c r="DN111" s="952">
        <v>44136</v>
      </c>
      <c r="DO111" s="952">
        <v>44562</v>
      </c>
      <c r="DP111" s="844">
        <v>44621</v>
      </c>
      <c r="DQ111" s="1667"/>
      <c r="DR111" s="844">
        <v>44713</v>
      </c>
      <c r="DS111" s="1667"/>
    </row>
    <row r="112" spans="1:123" ht="30" hidden="1" customHeight="1" x14ac:dyDescent="0.35">
      <c r="A112" s="1861"/>
      <c r="B112" s="1863"/>
      <c r="C112" s="1029" t="s">
        <v>257</v>
      </c>
      <c r="D112" s="1029"/>
      <c r="E112" s="1033"/>
      <c r="F112" s="1033"/>
      <c r="G112" s="1033"/>
      <c r="H112" s="1033"/>
      <c r="I112" s="1033"/>
      <c r="J112" s="1033"/>
      <c r="K112" s="943"/>
      <c r="L112" s="1031"/>
      <c r="M112" s="943"/>
      <c r="N112" s="1033"/>
      <c r="O112" s="1033"/>
      <c r="P112" s="1033"/>
      <c r="Q112" s="1033"/>
      <c r="R112" s="1033"/>
      <c r="S112" s="1033"/>
      <c r="T112" s="1033"/>
      <c r="U112" s="1034"/>
      <c r="V112" s="370"/>
      <c r="W112" s="375"/>
      <c r="X112" s="370"/>
      <c r="Y112" s="375"/>
      <c r="Z112" s="370"/>
      <c r="AA112" s="262"/>
      <c r="AB112" s="375">
        <f t="shared" ref="AB112:AH112" si="246">AB110-10</f>
        <v>41425</v>
      </c>
      <c r="AC112" s="370">
        <f t="shared" si="246"/>
        <v>41455</v>
      </c>
      <c r="AD112" s="375">
        <f t="shared" si="246"/>
        <v>41486</v>
      </c>
      <c r="AE112" s="370">
        <f t="shared" si="246"/>
        <v>41517</v>
      </c>
      <c r="AF112" s="374">
        <f t="shared" si="246"/>
        <v>41547</v>
      </c>
      <c r="AG112" s="370">
        <f t="shared" si="246"/>
        <v>41578</v>
      </c>
      <c r="AH112" s="375">
        <f t="shared" si="246"/>
        <v>41608</v>
      </c>
      <c r="AI112" s="357">
        <v>41275</v>
      </c>
      <c r="AJ112" s="176">
        <v>41289</v>
      </c>
      <c r="AK112" s="176">
        <v>41334</v>
      </c>
      <c r="AL112" s="184">
        <v>41365</v>
      </c>
      <c r="AM112" s="845">
        <f t="shared" ref="AM112:AR112" si="247">AM111</f>
        <v>41760</v>
      </c>
      <c r="AN112" s="845">
        <f t="shared" si="247"/>
        <v>41791</v>
      </c>
      <c r="AO112" s="845">
        <f t="shared" si="247"/>
        <v>41821</v>
      </c>
      <c r="AP112" s="845">
        <f t="shared" si="247"/>
        <v>41852</v>
      </c>
      <c r="AQ112" s="845">
        <f t="shared" si="247"/>
        <v>41883</v>
      </c>
      <c r="AR112" s="814">
        <f t="shared" si="247"/>
        <v>41913</v>
      </c>
      <c r="AS112" s="814">
        <f>AS111</f>
        <v>41944</v>
      </c>
      <c r="AT112" s="814">
        <f>AT111</f>
        <v>41974</v>
      </c>
      <c r="AU112" s="447">
        <f>AU111</f>
        <v>42005</v>
      </c>
      <c r="AV112" s="814">
        <f>AV111</f>
        <v>42036</v>
      </c>
      <c r="AW112" s="1035">
        <v>41334</v>
      </c>
      <c r="AX112" s="814">
        <f t="shared" ref="AX112:BF112" si="248">AX111</f>
        <v>42095</v>
      </c>
      <c r="AY112" s="814">
        <f t="shared" si="248"/>
        <v>42125</v>
      </c>
      <c r="AZ112" s="814">
        <f t="shared" si="248"/>
        <v>42156</v>
      </c>
      <c r="BA112" s="814">
        <f t="shared" si="248"/>
        <v>42186</v>
      </c>
      <c r="BB112" s="814">
        <f t="shared" si="248"/>
        <v>42217</v>
      </c>
      <c r="BC112" s="814">
        <f t="shared" si="248"/>
        <v>42248</v>
      </c>
      <c r="BD112" s="814">
        <f t="shared" si="248"/>
        <v>42278</v>
      </c>
      <c r="BE112" s="814">
        <f t="shared" si="248"/>
        <v>42309</v>
      </c>
      <c r="BF112" s="814">
        <f t="shared" si="248"/>
        <v>42339</v>
      </c>
      <c r="BG112" s="447" t="s">
        <v>245</v>
      </c>
      <c r="BH112" s="814">
        <f>BH111</f>
        <v>42029</v>
      </c>
      <c r="BI112" s="814">
        <v>42430</v>
      </c>
      <c r="BJ112" s="814">
        <f t="shared" ref="BJ112:BR112" si="249">BJ111</f>
        <v>42461</v>
      </c>
      <c r="BK112" s="814">
        <f t="shared" si="249"/>
        <v>42491</v>
      </c>
      <c r="BL112" s="845">
        <f t="shared" si="249"/>
        <v>42522</v>
      </c>
      <c r="BM112" s="845">
        <f t="shared" si="249"/>
        <v>42552</v>
      </c>
      <c r="BN112" s="814">
        <f t="shared" si="249"/>
        <v>42583</v>
      </c>
      <c r="BO112" s="844">
        <f t="shared" si="249"/>
        <v>42614</v>
      </c>
      <c r="BP112" s="814">
        <f t="shared" si="249"/>
        <v>42644</v>
      </c>
      <c r="BQ112" s="844">
        <f t="shared" si="249"/>
        <v>42675</v>
      </c>
      <c r="BR112" s="814">
        <f t="shared" si="249"/>
        <v>42705</v>
      </c>
      <c r="BS112" s="844">
        <v>42736</v>
      </c>
      <c r="BT112" s="845">
        <v>42750</v>
      </c>
      <c r="BU112" s="814">
        <v>42795</v>
      </c>
      <c r="BV112" s="844">
        <v>42826</v>
      </c>
      <c r="BW112" s="814">
        <v>42856</v>
      </c>
      <c r="BX112" s="814">
        <v>42887</v>
      </c>
      <c r="BY112" s="844">
        <v>42917</v>
      </c>
      <c r="BZ112" s="814">
        <v>42948</v>
      </c>
      <c r="CA112" s="844">
        <v>42979</v>
      </c>
      <c r="CB112" s="845">
        <v>43009</v>
      </c>
      <c r="CC112" s="814">
        <v>43040</v>
      </c>
      <c r="CD112" s="844">
        <v>43070</v>
      </c>
      <c r="CE112" s="814">
        <v>42736</v>
      </c>
      <c r="CF112" s="952">
        <v>42767</v>
      </c>
      <c r="CG112" s="952">
        <v>43160</v>
      </c>
      <c r="CH112" s="952">
        <v>43191</v>
      </c>
      <c r="CI112" s="952">
        <v>43221</v>
      </c>
      <c r="CJ112" s="952">
        <v>43252</v>
      </c>
      <c r="CK112" s="952">
        <v>43282</v>
      </c>
      <c r="CL112" s="952">
        <v>43313</v>
      </c>
      <c r="CM112" s="952">
        <v>43344</v>
      </c>
      <c r="CN112" s="952">
        <v>43374</v>
      </c>
      <c r="CO112" s="952">
        <v>43405</v>
      </c>
      <c r="CP112" s="952">
        <v>43435</v>
      </c>
      <c r="CQ112" s="448">
        <v>43466</v>
      </c>
      <c r="CR112" s="448">
        <v>43497</v>
      </c>
      <c r="CS112" s="952">
        <v>43525</v>
      </c>
      <c r="CT112" s="952">
        <v>43556</v>
      </c>
      <c r="CU112" s="952"/>
      <c r="CV112" s="952">
        <v>43617</v>
      </c>
      <c r="CW112" s="718">
        <v>43647</v>
      </c>
      <c r="CX112" s="952"/>
      <c r="CY112" s="952">
        <v>43709</v>
      </c>
      <c r="CZ112" s="952">
        <v>43770</v>
      </c>
      <c r="DA112" s="952">
        <v>43831</v>
      </c>
      <c r="DB112" s="952">
        <v>43891</v>
      </c>
      <c r="DC112" s="952"/>
      <c r="DD112" s="952">
        <v>43983</v>
      </c>
      <c r="DE112" s="952"/>
      <c r="DF112" s="952">
        <v>44075</v>
      </c>
      <c r="DG112" s="952">
        <v>44136</v>
      </c>
      <c r="DH112" s="952">
        <v>43831</v>
      </c>
      <c r="DI112" s="844">
        <v>44256</v>
      </c>
      <c r="DJ112" s="1667"/>
      <c r="DK112" s="844">
        <v>44348</v>
      </c>
      <c r="DL112" s="1667"/>
      <c r="DM112" s="952">
        <v>44075</v>
      </c>
      <c r="DN112" s="952">
        <v>44136</v>
      </c>
      <c r="DO112" s="952">
        <v>44562</v>
      </c>
      <c r="DP112" s="844">
        <v>44621</v>
      </c>
      <c r="DQ112" s="1667"/>
      <c r="DR112" s="844">
        <v>44713</v>
      </c>
      <c r="DS112" s="1667"/>
    </row>
    <row r="113" spans="1:123" ht="30" customHeight="1" x14ac:dyDescent="0.35">
      <c r="A113" s="1861"/>
      <c r="B113" s="1863"/>
      <c r="C113" s="1029" t="s">
        <v>258</v>
      </c>
      <c r="D113" s="1029"/>
      <c r="E113" s="1033"/>
      <c r="F113" s="1033"/>
      <c r="G113" s="1033"/>
      <c r="H113" s="1033"/>
      <c r="I113" s="1033"/>
      <c r="J113" s="1033"/>
      <c r="K113" s="1033"/>
      <c r="L113" s="1031"/>
      <c r="M113" s="1033"/>
      <c r="N113" s="1033"/>
      <c r="O113" s="1033"/>
      <c r="P113" s="1033"/>
      <c r="Q113" s="1033"/>
      <c r="R113" s="1033"/>
      <c r="S113" s="1033"/>
      <c r="T113" s="1033"/>
      <c r="U113" s="1034"/>
      <c r="V113" s="370"/>
      <c r="W113" s="375"/>
      <c r="X113" s="262"/>
      <c r="Y113" s="375"/>
      <c r="Z113" s="370"/>
      <c r="AA113" s="262"/>
      <c r="AB113" s="375">
        <f t="shared" ref="AB113:AI113" si="250">AB117+3</f>
        <v>41328</v>
      </c>
      <c r="AC113" s="370">
        <f t="shared" si="250"/>
        <v>41363</v>
      </c>
      <c r="AD113" s="375">
        <f t="shared" si="250"/>
        <v>41394</v>
      </c>
      <c r="AE113" s="370">
        <f t="shared" si="250"/>
        <v>41435</v>
      </c>
      <c r="AF113" s="374">
        <f t="shared" si="250"/>
        <v>41467</v>
      </c>
      <c r="AG113" s="370">
        <f t="shared" si="250"/>
        <v>41498</v>
      </c>
      <c r="AH113" s="375">
        <f t="shared" si="250"/>
        <v>41528</v>
      </c>
      <c r="AI113" s="370">
        <f t="shared" si="250"/>
        <v>41195</v>
      </c>
      <c r="AJ113" s="262" t="s">
        <v>114</v>
      </c>
      <c r="AK113" s="370">
        <f t="shared" ref="AK113:AR113" si="251">AK117+3</f>
        <v>41234</v>
      </c>
      <c r="AL113" s="374">
        <f t="shared" si="251"/>
        <v>41265</v>
      </c>
      <c r="AM113" s="374">
        <f t="shared" si="251"/>
        <v>41660</v>
      </c>
      <c r="AN113" s="374">
        <f t="shared" si="251"/>
        <v>41698</v>
      </c>
      <c r="AO113" s="374">
        <f t="shared" si="251"/>
        <v>41736</v>
      </c>
      <c r="AP113" s="374">
        <f t="shared" si="251"/>
        <v>41771</v>
      </c>
      <c r="AQ113" s="374">
        <f t="shared" si="251"/>
        <v>41799</v>
      </c>
      <c r="AR113" s="370">
        <f t="shared" si="251"/>
        <v>41827</v>
      </c>
      <c r="AS113" s="370">
        <f>AS117+3</f>
        <v>41858</v>
      </c>
      <c r="AT113" s="370">
        <f>AT117+3</f>
        <v>41893</v>
      </c>
      <c r="AU113" s="262">
        <f>AU117+3</f>
        <v>41926</v>
      </c>
      <c r="AV113" s="370">
        <f>AV117+3</f>
        <v>41926</v>
      </c>
      <c r="AW113" s="419">
        <v>41959</v>
      </c>
      <c r="AX113" s="370">
        <f t="shared" ref="AX113:BF113" si="252">AX117+3</f>
        <v>42018</v>
      </c>
      <c r="AY113" s="370">
        <f t="shared" si="252"/>
        <v>42048</v>
      </c>
      <c r="AZ113" s="370">
        <f t="shared" si="252"/>
        <v>42079</v>
      </c>
      <c r="BA113" s="370">
        <f t="shared" si="252"/>
        <v>42109</v>
      </c>
      <c r="BB113" s="370">
        <f t="shared" si="252"/>
        <v>42140</v>
      </c>
      <c r="BC113" s="370">
        <f t="shared" si="252"/>
        <v>42171</v>
      </c>
      <c r="BD113" s="370">
        <f t="shared" si="252"/>
        <v>42201</v>
      </c>
      <c r="BE113" s="370">
        <f t="shared" si="252"/>
        <v>42236</v>
      </c>
      <c r="BF113" s="370">
        <f t="shared" si="252"/>
        <v>42271</v>
      </c>
      <c r="BG113" s="262" t="s">
        <v>245</v>
      </c>
      <c r="BH113" s="370">
        <f t="shared" ref="BH113:BR113" si="253">BH117+3</f>
        <v>41968</v>
      </c>
      <c r="BI113" s="370">
        <f t="shared" si="253"/>
        <v>42340</v>
      </c>
      <c r="BJ113" s="370">
        <f t="shared" si="253"/>
        <v>42380</v>
      </c>
      <c r="BK113" s="370">
        <f t="shared" si="253"/>
        <v>42397</v>
      </c>
      <c r="BL113" s="374">
        <f t="shared" si="253"/>
        <v>42442</v>
      </c>
      <c r="BM113" s="374">
        <f t="shared" si="253"/>
        <v>42488</v>
      </c>
      <c r="BN113" s="370">
        <f t="shared" si="253"/>
        <v>42516</v>
      </c>
      <c r="BO113" s="375">
        <f t="shared" si="253"/>
        <v>42551</v>
      </c>
      <c r="BP113" s="370">
        <f t="shared" si="253"/>
        <v>42587</v>
      </c>
      <c r="BQ113" s="375">
        <f t="shared" si="253"/>
        <v>42622</v>
      </c>
      <c r="BR113" s="370">
        <f t="shared" si="253"/>
        <v>42652</v>
      </c>
      <c r="BS113" s="344" t="s">
        <v>245</v>
      </c>
      <c r="BT113" s="374">
        <f>BT117+3</f>
        <v>42683</v>
      </c>
      <c r="BU113" s="370">
        <f>BU117+3</f>
        <v>42711</v>
      </c>
      <c r="BV113" s="375">
        <f t="shared" ref="BV113:CA113" si="254">BV117+3</f>
        <v>42753</v>
      </c>
      <c r="BW113" s="370">
        <f t="shared" si="254"/>
        <v>42781</v>
      </c>
      <c r="BX113" s="370">
        <f t="shared" si="254"/>
        <v>42809</v>
      </c>
      <c r="BY113" s="375">
        <f>BY117+3</f>
        <v>42851</v>
      </c>
      <c r="BZ113" s="370">
        <f t="shared" si="254"/>
        <v>42893</v>
      </c>
      <c r="CA113" s="375">
        <f t="shared" si="254"/>
        <v>42914</v>
      </c>
      <c r="CB113" s="374">
        <f>CB117+3</f>
        <v>42949</v>
      </c>
      <c r="CC113" s="370">
        <f>CC117+3</f>
        <v>42984</v>
      </c>
      <c r="CD113" s="375">
        <f>CD117+3</f>
        <v>43012</v>
      </c>
      <c r="CE113" s="344" t="s">
        <v>245</v>
      </c>
      <c r="CF113" s="734">
        <f t="shared" ref="CF113:CY113" si="255">CF117+3</f>
        <v>42710</v>
      </c>
      <c r="CG113" s="734">
        <f t="shared" si="255"/>
        <v>43103</v>
      </c>
      <c r="CH113" s="734">
        <f t="shared" si="255"/>
        <v>43138</v>
      </c>
      <c r="CI113" s="734">
        <f t="shared" si="255"/>
        <v>43173</v>
      </c>
      <c r="CJ113" s="734">
        <f t="shared" si="255"/>
        <v>43194</v>
      </c>
      <c r="CK113" s="734">
        <f t="shared" si="255"/>
        <v>43236</v>
      </c>
      <c r="CL113" s="734">
        <f t="shared" si="255"/>
        <v>43257</v>
      </c>
      <c r="CM113" s="734">
        <f t="shared" si="255"/>
        <v>43299</v>
      </c>
      <c r="CN113" s="734">
        <f t="shared" si="255"/>
        <v>43327</v>
      </c>
      <c r="CO113" s="734">
        <f t="shared" si="255"/>
        <v>43362</v>
      </c>
      <c r="CP113" s="734">
        <f t="shared" si="255"/>
        <v>43397</v>
      </c>
      <c r="CQ113" s="344" t="s">
        <v>245</v>
      </c>
      <c r="CR113" s="393">
        <f t="shared" si="255"/>
        <v>43432</v>
      </c>
      <c r="CS113" s="734">
        <f t="shared" si="255"/>
        <v>43460</v>
      </c>
      <c r="CT113" s="734">
        <f t="shared" si="255"/>
        <v>43491</v>
      </c>
      <c r="CU113" s="734"/>
      <c r="CV113" s="734">
        <f t="shared" si="255"/>
        <v>43552</v>
      </c>
      <c r="CW113" s="727">
        <f t="shared" si="255"/>
        <v>43582</v>
      </c>
      <c r="CX113" s="734"/>
      <c r="CY113" s="734">
        <f t="shared" si="255"/>
        <v>43644</v>
      </c>
      <c r="CZ113" s="734">
        <f>CZ117+3</f>
        <v>43709</v>
      </c>
      <c r="DA113" s="734">
        <f>DA117+3</f>
        <v>43772</v>
      </c>
      <c r="DB113" s="734">
        <f>DB117+3</f>
        <v>43821</v>
      </c>
      <c r="DC113" s="734"/>
      <c r="DD113" s="734">
        <f>DD117+3</f>
        <v>43922</v>
      </c>
      <c r="DE113" s="734"/>
      <c r="DF113" s="734">
        <f>DF117+3</f>
        <v>44014</v>
      </c>
      <c r="DG113" s="734">
        <f>DG117+3</f>
        <v>44075</v>
      </c>
      <c r="DH113" s="734">
        <f>DH117+3</f>
        <v>43772</v>
      </c>
      <c r="DI113" s="375">
        <f>DI117+3</f>
        <v>44186</v>
      </c>
      <c r="DJ113" s="1668"/>
      <c r="DK113" s="375">
        <f>DK117+3</f>
        <v>44287</v>
      </c>
      <c r="DL113" s="1668"/>
      <c r="DM113" s="734">
        <f>DM117+3</f>
        <v>44014</v>
      </c>
      <c r="DN113" s="734">
        <f>DN117+3</f>
        <v>44075</v>
      </c>
      <c r="DO113" s="734">
        <f>DO117+3</f>
        <v>44503</v>
      </c>
      <c r="DP113" s="375">
        <f>DP117+3</f>
        <v>44551</v>
      </c>
      <c r="DQ113" s="1668"/>
      <c r="DR113" s="375">
        <f>DR117+3</f>
        <v>44652</v>
      </c>
      <c r="DS113" s="1668"/>
    </row>
    <row r="114" spans="1:123" ht="30" customHeight="1" x14ac:dyDescent="0.35">
      <c r="A114" s="1861"/>
      <c r="B114" s="1863"/>
      <c r="C114" s="42" t="s">
        <v>259</v>
      </c>
      <c r="D114" s="42"/>
      <c r="E114" s="1036"/>
      <c r="F114" s="1036"/>
      <c r="G114" s="1036"/>
      <c r="H114" s="1036"/>
      <c r="I114" s="1036"/>
      <c r="J114" s="1036"/>
      <c r="K114" s="1036"/>
      <c r="L114" s="1037"/>
      <c r="M114" s="1036"/>
      <c r="N114" s="1036"/>
      <c r="O114" s="1036"/>
      <c r="P114" s="1036"/>
      <c r="Q114" s="1036"/>
      <c r="R114" s="1036"/>
      <c r="S114" s="1036"/>
      <c r="T114" s="1036"/>
      <c r="U114" s="1038"/>
      <c r="V114" s="665"/>
      <c r="W114" s="667"/>
      <c r="X114" s="183"/>
      <c r="Y114" s="667"/>
      <c r="Z114" s="665"/>
      <c r="AA114" s="183"/>
      <c r="AB114" s="667">
        <f t="shared" ref="AB114:AI114" si="256">AB117+35</f>
        <v>41360</v>
      </c>
      <c r="AC114" s="665">
        <f t="shared" si="256"/>
        <v>41395</v>
      </c>
      <c r="AD114" s="667">
        <f t="shared" si="256"/>
        <v>41426</v>
      </c>
      <c r="AE114" s="665">
        <f t="shared" si="256"/>
        <v>41467</v>
      </c>
      <c r="AF114" s="666">
        <f t="shared" si="256"/>
        <v>41499</v>
      </c>
      <c r="AG114" s="665">
        <f t="shared" si="256"/>
        <v>41530</v>
      </c>
      <c r="AH114" s="667">
        <f t="shared" si="256"/>
        <v>41560</v>
      </c>
      <c r="AI114" s="665">
        <f t="shared" si="256"/>
        <v>41227</v>
      </c>
      <c r="AJ114" s="183" t="s">
        <v>114</v>
      </c>
      <c r="AK114" s="665">
        <f t="shared" ref="AK114:AR114" si="257">AK117+35</f>
        <v>41266</v>
      </c>
      <c r="AL114" s="666">
        <f t="shared" si="257"/>
        <v>41297</v>
      </c>
      <c r="AM114" s="666">
        <f t="shared" si="257"/>
        <v>41692</v>
      </c>
      <c r="AN114" s="666">
        <f t="shared" si="257"/>
        <v>41730</v>
      </c>
      <c r="AO114" s="666">
        <f t="shared" si="257"/>
        <v>41768</v>
      </c>
      <c r="AP114" s="666">
        <f t="shared" si="257"/>
        <v>41803</v>
      </c>
      <c r="AQ114" s="666">
        <f t="shared" si="257"/>
        <v>41831</v>
      </c>
      <c r="AR114" s="665">
        <f t="shared" si="257"/>
        <v>41859</v>
      </c>
      <c r="AS114" s="665">
        <f>AS117+35</f>
        <v>41890</v>
      </c>
      <c r="AT114" s="665">
        <f>AT117+35</f>
        <v>41925</v>
      </c>
      <c r="AU114" s="183">
        <f>AU117+35</f>
        <v>41958</v>
      </c>
      <c r="AV114" s="665"/>
      <c r="AW114" s="419">
        <v>41991</v>
      </c>
      <c r="AX114" s="665">
        <f t="shared" ref="AX114:BF114" si="258">AX117+35</f>
        <v>42050</v>
      </c>
      <c r="AY114" s="665">
        <f t="shared" si="258"/>
        <v>42080</v>
      </c>
      <c r="AZ114" s="665">
        <f t="shared" si="258"/>
        <v>42111</v>
      </c>
      <c r="BA114" s="665">
        <f t="shared" si="258"/>
        <v>42141</v>
      </c>
      <c r="BB114" s="665">
        <f t="shared" si="258"/>
        <v>42172</v>
      </c>
      <c r="BC114" s="665">
        <f t="shared" si="258"/>
        <v>42203</v>
      </c>
      <c r="BD114" s="665">
        <f t="shared" si="258"/>
        <v>42233</v>
      </c>
      <c r="BE114" s="665">
        <f t="shared" si="258"/>
        <v>42268</v>
      </c>
      <c r="BF114" s="665">
        <f t="shared" si="258"/>
        <v>42303</v>
      </c>
      <c r="BG114" s="183" t="s">
        <v>245</v>
      </c>
      <c r="BH114" s="665">
        <f t="shared" ref="BH114:BR114" si="259">BH117+35</f>
        <v>42000</v>
      </c>
      <c r="BI114" s="665">
        <f t="shared" si="259"/>
        <v>42372</v>
      </c>
      <c r="BJ114" s="665">
        <f t="shared" si="259"/>
        <v>42412</v>
      </c>
      <c r="BK114" s="665">
        <f t="shared" si="259"/>
        <v>42429</v>
      </c>
      <c r="BL114" s="666">
        <f t="shared" si="259"/>
        <v>42474</v>
      </c>
      <c r="BM114" s="666">
        <f t="shared" si="259"/>
        <v>42520</v>
      </c>
      <c r="BN114" s="665">
        <f t="shared" si="259"/>
        <v>42548</v>
      </c>
      <c r="BO114" s="667">
        <f t="shared" si="259"/>
        <v>42583</v>
      </c>
      <c r="BP114" s="665">
        <f t="shared" si="259"/>
        <v>42619</v>
      </c>
      <c r="BQ114" s="667">
        <f t="shared" si="259"/>
        <v>42654</v>
      </c>
      <c r="BR114" s="665">
        <f t="shared" si="259"/>
        <v>42684</v>
      </c>
      <c r="BS114" s="421" t="s">
        <v>245</v>
      </c>
      <c r="BT114" s="666">
        <f>BT117+35</f>
        <v>42715</v>
      </c>
      <c r="BU114" s="665">
        <f>BU117+35</f>
        <v>42743</v>
      </c>
      <c r="BV114" s="667">
        <f t="shared" ref="BV114:CA114" si="260">BV117+35</f>
        <v>42785</v>
      </c>
      <c r="BW114" s="665">
        <f t="shared" si="260"/>
        <v>42813</v>
      </c>
      <c r="BX114" s="665">
        <f t="shared" si="260"/>
        <v>42841</v>
      </c>
      <c r="BY114" s="667">
        <f>BY117+35</f>
        <v>42883</v>
      </c>
      <c r="BZ114" s="665">
        <f t="shared" si="260"/>
        <v>42925</v>
      </c>
      <c r="CA114" s="667">
        <f t="shared" si="260"/>
        <v>42946</v>
      </c>
      <c r="CB114" s="666">
        <f>CB117+35</f>
        <v>42981</v>
      </c>
      <c r="CC114" s="665">
        <f>CC117+35</f>
        <v>43016</v>
      </c>
      <c r="CD114" s="667">
        <f>CD117+35</f>
        <v>43044</v>
      </c>
      <c r="CE114" s="421" t="s">
        <v>245</v>
      </c>
      <c r="CF114" s="740">
        <f t="shared" ref="CF114:CY114" si="261">CF117+35</f>
        <v>42742</v>
      </c>
      <c r="CG114" s="740">
        <f t="shared" si="261"/>
        <v>43135</v>
      </c>
      <c r="CH114" s="740">
        <f t="shared" si="261"/>
        <v>43170</v>
      </c>
      <c r="CI114" s="740">
        <f t="shared" si="261"/>
        <v>43205</v>
      </c>
      <c r="CJ114" s="740">
        <f t="shared" si="261"/>
        <v>43226</v>
      </c>
      <c r="CK114" s="740">
        <f t="shared" si="261"/>
        <v>43268</v>
      </c>
      <c r="CL114" s="740">
        <f t="shared" si="261"/>
        <v>43289</v>
      </c>
      <c r="CM114" s="740">
        <f t="shared" si="261"/>
        <v>43331</v>
      </c>
      <c r="CN114" s="740">
        <f t="shared" si="261"/>
        <v>43359</v>
      </c>
      <c r="CO114" s="740">
        <f t="shared" si="261"/>
        <v>43394</v>
      </c>
      <c r="CP114" s="740">
        <f t="shared" si="261"/>
        <v>43429</v>
      </c>
      <c r="CQ114" s="421" t="s">
        <v>245</v>
      </c>
      <c r="CR114" s="1039">
        <f t="shared" si="261"/>
        <v>43464</v>
      </c>
      <c r="CS114" s="740">
        <f t="shared" si="261"/>
        <v>43492</v>
      </c>
      <c r="CT114" s="740">
        <f t="shared" si="261"/>
        <v>43523</v>
      </c>
      <c r="CU114" s="740"/>
      <c r="CV114" s="740">
        <f t="shared" si="261"/>
        <v>43584</v>
      </c>
      <c r="CW114" s="1595">
        <f t="shared" si="261"/>
        <v>43614</v>
      </c>
      <c r="CX114" s="740"/>
      <c r="CY114" s="740">
        <f t="shared" si="261"/>
        <v>43676</v>
      </c>
      <c r="CZ114" s="740">
        <f>CZ117+35</f>
        <v>43741</v>
      </c>
      <c r="DA114" s="740">
        <f>DA117+35</f>
        <v>43804</v>
      </c>
      <c r="DB114" s="740">
        <f>DB117+35</f>
        <v>43853</v>
      </c>
      <c r="DC114" s="740"/>
      <c r="DD114" s="740">
        <f>DD117+35</f>
        <v>43954</v>
      </c>
      <c r="DE114" s="740"/>
      <c r="DF114" s="740">
        <f>DF117+35</f>
        <v>44046</v>
      </c>
      <c r="DG114" s="740">
        <f>DG117+35</f>
        <v>44107</v>
      </c>
      <c r="DH114" s="740">
        <f>DH117+35</f>
        <v>43804</v>
      </c>
      <c r="DI114" s="667">
        <f>DI117+35</f>
        <v>44218</v>
      </c>
      <c r="DJ114" s="1669"/>
      <c r="DK114" s="667">
        <f>DK117+35</f>
        <v>44319</v>
      </c>
      <c r="DL114" s="1669"/>
      <c r="DM114" s="740">
        <f>DM117+35</f>
        <v>44046</v>
      </c>
      <c r="DN114" s="740">
        <f>DN117+35</f>
        <v>44107</v>
      </c>
      <c r="DO114" s="740">
        <f>DO117+35</f>
        <v>44535</v>
      </c>
      <c r="DP114" s="667">
        <f>DP117+35</f>
        <v>44583</v>
      </c>
      <c r="DQ114" s="1669"/>
      <c r="DR114" s="667">
        <f>DR117+35</f>
        <v>44684</v>
      </c>
      <c r="DS114" s="1669"/>
    </row>
    <row r="115" spans="1:123" s="1052" customFormat="1" ht="30" hidden="1" customHeight="1" x14ac:dyDescent="0.35">
      <c r="A115" s="1861"/>
      <c r="B115" s="1863"/>
      <c r="C115" s="1040" t="s">
        <v>260</v>
      </c>
      <c r="D115" s="1040"/>
      <c r="E115" s="1041"/>
      <c r="F115" s="1041"/>
      <c r="G115" s="1041"/>
      <c r="H115" s="1041"/>
      <c r="I115" s="1041"/>
      <c r="J115" s="1041"/>
      <c r="K115" s="1041"/>
      <c r="L115" s="1042"/>
      <c r="M115" s="1041"/>
      <c r="N115" s="1041"/>
      <c r="O115" s="1041"/>
      <c r="P115" s="1041"/>
      <c r="Q115" s="1041"/>
      <c r="R115" s="1041"/>
      <c r="S115" s="1041"/>
      <c r="T115" s="1041"/>
      <c r="U115" s="1043"/>
      <c r="V115" s="1044"/>
      <c r="W115" s="1045"/>
      <c r="X115" s="1046"/>
      <c r="Y115" s="1045"/>
      <c r="Z115" s="1044"/>
      <c r="AA115" s="1046"/>
      <c r="AB115" s="1045">
        <f t="shared" ref="AB115:AI115" si="262">AB117+14</f>
        <v>41339</v>
      </c>
      <c r="AC115" s="1044">
        <f t="shared" si="262"/>
        <v>41374</v>
      </c>
      <c r="AD115" s="1045">
        <f t="shared" si="262"/>
        <v>41405</v>
      </c>
      <c r="AE115" s="1044">
        <f t="shared" si="262"/>
        <v>41446</v>
      </c>
      <c r="AF115" s="1047">
        <f t="shared" si="262"/>
        <v>41478</v>
      </c>
      <c r="AG115" s="1044">
        <f t="shared" si="262"/>
        <v>41509</v>
      </c>
      <c r="AH115" s="1045">
        <f t="shared" si="262"/>
        <v>41539</v>
      </c>
      <c r="AI115" s="1044">
        <f t="shared" si="262"/>
        <v>41206</v>
      </c>
      <c r="AJ115" s="1046" t="s">
        <v>114</v>
      </c>
      <c r="AK115" s="1044">
        <f t="shared" ref="AK115:AR115" si="263">AK117+14</f>
        <v>41245</v>
      </c>
      <c r="AL115" s="1047">
        <f t="shared" si="263"/>
        <v>41276</v>
      </c>
      <c r="AM115" s="1047">
        <f t="shared" si="263"/>
        <v>41671</v>
      </c>
      <c r="AN115" s="1047">
        <f t="shared" si="263"/>
        <v>41709</v>
      </c>
      <c r="AO115" s="1047">
        <f t="shared" si="263"/>
        <v>41747</v>
      </c>
      <c r="AP115" s="1047">
        <f t="shared" si="263"/>
        <v>41782</v>
      </c>
      <c r="AQ115" s="1047">
        <f t="shared" si="263"/>
        <v>41810</v>
      </c>
      <c r="AR115" s="1044">
        <f t="shared" si="263"/>
        <v>41838</v>
      </c>
      <c r="AS115" s="1044">
        <f>AS117+14</f>
        <v>41869</v>
      </c>
      <c r="AT115" s="1044">
        <f>AT117+14</f>
        <v>41904</v>
      </c>
      <c r="AU115" s="1046">
        <f>AU117+14</f>
        <v>41937</v>
      </c>
      <c r="AV115" s="1044"/>
      <c r="AW115" s="1048">
        <v>41970</v>
      </c>
      <c r="AX115" s="1044">
        <f>AX117+14</f>
        <v>42029</v>
      </c>
      <c r="AY115" s="1044">
        <f>AY117+14</f>
        <v>42059</v>
      </c>
      <c r="AZ115" s="1044">
        <f>AZ117+14</f>
        <v>42090</v>
      </c>
      <c r="BA115" s="1044">
        <f>BA117+14</f>
        <v>42120</v>
      </c>
      <c r="BB115" s="1044"/>
      <c r="BC115" s="1044"/>
      <c r="BD115" s="1044"/>
      <c r="BE115" s="1044"/>
      <c r="BF115" s="1044"/>
      <c r="BG115" s="1046" t="s">
        <v>245</v>
      </c>
      <c r="BH115" s="1044"/>
      <c r="BI115" s="1044"/>
      <c r="BJ115" s="1044"/>
      <c r="BK115" s="1044"/>
      <c r="BL115" s="1047"/>
      <c r="BM115" s="1047"/>
      <c r="BN115" s="1044"/>
      <c r="BO115" s="1045"/>
      <c r="BP115" s="1044"/>
      <c r="BQ115" s="1045"/>
      <c r="BR115" s="1044"/>
      <c r="BS115" s="1049" t="s">
        <v>245</v>
      </c>
      <c r="BT115" s="1047"/>
      <c r="BU115" s="1044"/>
      <c r="BV115" s="1045"/>
      <c r="BW115" s="1044"/>
      <c r="BX115" s="1044"/>
      <c r="BY115" s="1045"/>
      <c r="BZ115" s="1044"/>
      <c r="CA115" s="1045"/>
      <c r="CB115" s="1047"/>
      <c r="CC115" s="1044"/>
      <c r="CD115" s="1045"/>
      <c r="CE115" s="1049" t="s">
        <v>245</v>
      </c>
      <c r="CF115" s="1050"/>
      <c r="CG115" s="1050"/>
      <c r="CH115" s="1050"/>
      <c r="CI115" s="1050"/>
      <c r="CJ115" s="1050"/>
      <c r="CK115" s="1050"/>
      <c r="CL115" s="1050"/>
      <c r="CM115" s="1050"/>
      <c r="CN115" s="1050"/>
      <c r="CO115" s="1050"/>
      <c r="CP115" s="1050"/>
      <c r="CQ115" s="1049" t="s">
        <v>245</v>
      </c>
      <c r="CR115" s="1051"/>
      <c r="CS115" s="1050"/>
      <c r="CT115" s="1050"/>
      <c r="CU115" s="1050"/>
      <c r="CV115" s="1050"/>
      <c r="CW115" s="1595"/>
      <c r="CX115" s="1050"/>
      <c r="CY115" s="1050"/>
      <c r="CZ115" s="1050"/>
      <c r="DA115" s="1050"/>
      <c r="DB115" s="1050"/>
      <c r="DC115" s="1050"/>
      <c r="DD115" s="1050"/>
      <c r="DE115" s="1050"/>
      <c r="DF115" s="1050"/>
      <c r="DG115" s="1050"/>
      <c r="DH115" s="1050"/>
      <c r="DI115" s="1045"/>
      <c r="DJ115" s="1669"/>
      <c r="DK115" s="1045"/>
      <c r="DL115" s="1669"/>
      <c r="DM115" s="1050"/>
      <c r="DN115" s="1050"/>
      <c r="DO115" s="1050"/>
      <c r="DP115" s="1045"/>
      <c r="DQ115" s="1669"/>
      <c r="DR115" s="1045"/>
      <c r="DS115" s="1669"/>
    </row>
    <row r="116" spans="1:123" s="1052" customFormat="1" ht="30" hidden="1" customHeight="1" x14ac:dyDescent="0.35">
      <c r="A116" s="1861"/>
      <c r="B116" s="1863"/>
      <c r="C116" s="1040" t="s">
        <v>261</v>
      </c>
      <c r="D116" s="1040"/>
      <c r="E116" s="1041"/>
      <c r="F116" s="1053"/>
      <c r="G116" s="1053"/>
      <c r="H116" s="1053"/>
      <c r="I116" s="1053"/>
      <c r="J116" s="1053"/>
      <c r="K116" s="1053"/>
      <c r="L116" s="1054"/>
      <c r="M116" s="1053"/>
      <c r="N116" s="1053"/>
      <c r="O116" s="1053"/>
      <c r="P116" s="1053"/>
      <c r="Q116" s="1053"/>
      <c r="R116" s="1053"/>
      <c r="S116" s="1053"/>
      <c r="T116" s="1053"/>
      <c r="U116" s="1055"/>
      <c r="V116" s="1056"/>
      <c r="W116" s="1057"/>
      <c r="X116" s="1058"/>
      <c r="Y116" s="1057"/>
      <c r="Z116" s="1056"/>
      <c r="AA116" s="1058"/>
      <c r="AB116" s="1057">
        <f t="shared" ref="AB116:AI116" si="264">AB115</f>
        <v>41339</v>
      </c>
      <c r="AC116" s="1056">
        <f t="shared" si="264"/>
        <v>41374</v>
      </c>
      <c r="AD116" s="1057">
        <f t="shared" si="264"/>
        <v>41405</v>
      </c>
      <c r="AE116" s="1056">
        <f t="shared" si="264"/>
        <v>41446</v>
      </c>
      <c r="AF116" s="1059">
        <f t="shared" si="264"/>
        <v>41478</v>
      </c>
      <c r="AG116" s="1056">
        <f t="shared" si="264"/>
        <v>41509</v>
      </c>
      <c r="AH116" s="1057">
        <f t="shared" si="264"/>
        <v>41539</v>
      </c>
      <c r="AI116" s="1056">
        <f t="shared" si="264"/>
        <v>41206</v>
      </c>
      <c r="AJ116" s="1058" t="s">
        <v>114</v>
      </c>
      <c r="AK116" s="1056">
        <f t="shared" ref="AK116:AR116" si="265">AK115</f>
        <v>41245</v>
      </c>
      <c r="AL116" s="1059">
        <f t="shared" si="265"/>
        <v>41276</v>
      </c>
      <c r="AM116" s="1059">
        <f t="shared" si="265"/>
        <v>41671</v>
      </c>
      <c r="AN116" s="1059">
        <f t="shared" si="265"/>
        <v>41709</v>
      </c>
      <c r="AO116" s="1059">
        <f t="shared" si="265"/>
        <v>41747</v>
      </c>
      <c r="AP116" s="1059">
        <f t="shared" si="265"/>
        <v>41782</v>
      </c>
      <c r="AQ116" s="1059">
        <f t="shared" si="265"/>
        <v>41810</v>
      </c>
      <c r="AR116" s="1056">
        <f t="shared" si="265"/>
        <v>41838</v>
      </c>
      <c r="AS116" s="1056">
        <f>AS115</f>
        <v>41869</v>
      </c>
      <c r="AT116" s="1056">
        <f>AT115</f>
        <v>41904</v>
      </c>
      <c r="AU116" s="1058">
        <f>AU115</f>
        <v>41937</v>
      </c>
      <c r="AV116" s="1056"/>
      <c r="AW116" s="1048">
        <v>41970</v>
      </c>
      <c r="AX116" s="1056">
        <f>AX115</f>
        <v>42029</v>
      </c>
      <c r="AY116" s="1056">
        <f>AY115</f>
        <v>42059</v>
      </c>
      <c r="AZ116" s="1056">
        <f>AZ115</f>
        <v>42090</v>
      </c>
      <c r="BA116" s="1056">
        <f>BA115</f>
        <v>42120</v>
      </c>
      <c r="BB116" s="1056"/>
      <c r="BC116" s="1056"/>
      <c r="BD116" s="1056"/>
      <c r="BE116" s="1056"/>
      <c r="BF116" s="1056"/>
      <c r="BG116" s="1058" t="s">
        <v>245</v>
      </c>
      <c r="BH116" s="1056"/>
      <c r="BI116" s="1056"/>
      <c r="BJ116" s="1056"/>
      <c r="BK116" s="1056"/>
      <c r="BL116" s="1059"/>
      <c r="BM116" s="1059"/>
      <c r="BN116" s="1056"/>
      <c r="BO116" s="1057"/>
      <c r="BP116" s="1056"/>
      <c r="BQ116" s="1057"/>
      <c r="BR116" s="1056"/>
      <c r="BS116" s="1060" t="s">
        <v>245</v>
      </c>
      <c r="BT116" s="1059"/>
      <c r="BU116" s="1056"/>
      <c r="BV116" s="1057"/>
      <c r="BW116" s="1056"/>
      <c r="BX116" s="1056"/>
      <c r="BY116" s="1057"/>
      <c r="BZ116" s="1056"/>
      <c r="CA116" s="1057"/>
      <c r="CB116" s="1059"/>
      <c r="CC116" s="1056"/>
      <c r="CD116" s="1057"/>
      <c r="CE116" s="1060" t="s">
        <v>245</v>
      </c>
      <c r="CF116" s="1061"/>
      <c r="CG116" s="1061"/>
      <c r="CH116" s="1061"/>
      <c r="CI116" s="1061"/>
      <c r="CJ116" s="1061"/>
      <c r="CK116" s="1061"/>
      <c r="CL116" s="1061"/>
      <c r="CM116" s="1061"/>
      <c r="CN116" s="1061"/>
      <c r="CO116" s="1061"/>
      <c r="CP116" s="1061"/>
      <c r="CQ116" s="1060" t="s">
        <v>245</v>
      </c>
      <c r="CR116" s="1062"/>
      <c r="CS116" s="1061"/>
      <c r="CT116" s="1061"/>
      <c r="CU116" s="1061"/>
      <c r="CV116" s="1061"/>
      <c r="CW116" s="727"/>
      <c r="CX116" s="1061"/>
      <c r="CY116" s="1061"/>
      <c r="CZ116" s="1061"/>
      <c r="DA116" s="1061"/>
      <c r="DB116" s="1061"/>
      <c r="DC116" s="1061"/>
      <c r="DD116" s="1061"/>
      <c r="DE116" s="1061"/>
      <c r="DF116" s="1061"/>
      <c r="DG116" s="1061"/>
      <c r="DH116" s="1061"/>
      <c r="DI116" s="1057"/>
      <c r="DJ116" s="1668"/>
      <c r="DK116" s="1057"/>
      <c r="DL116" s="1668"/>
      <c r="DM116" s="1061"/>
      <c r="DN116" s="1061"/>
      <c r="DO116" s="1061"/>
      <c r="DP116" s="1057"/>
      <c r="DQ116" s="1668"/>
      <c r="DR116" s="1057"/>
      <c r="DS116" s="1668"/>
    </row>
    <row r="117" spans="1:123" ht="30" hidden="1" customHeight="1" x14ac:dyDescent="0.35">
      <c r="A117" s="1861"/>
      <c r="B117" s="1863"/>
      <c r="C117" s="1063" t="s">
        <v>262</v>
      </c>
      <c r="D117" s="1063"/>
      <c r="E117" s="1064"/>
      <c r="F117" s="1064"/>
      <c r="G117" s="1064"/>
      <c r="H117" s="1064"/>
      <c r="I117" s="1064"/>
      <c r="J117" s="1064"/>
      <c r="K117" s="1064"/>
      <c r="L117" s="1065"/>
      <c r="M117" s="1064"/>
      <c r="N117" s="1066"/>
      <c r="O117" s="1064"/>
      <c r="P117" s="1064"/>
      <c r="Q117" s="1064"/>
      <c r="R117" s="1064"/>
      <c r="S117" s="1064"/>
      <c r="T117" s="1064"/>
      <c r="U117" s="1067"/>
      <c r="V117" s="1068"/>
      <c r="W117" s="1069"/>
      <c r="X117" s="1070"/>
      <c r="Y117" s="1069"/>
      <c r="Z117" s="1071"/>
      <c r="AA117" s="1070"/>
      <c r="AB117" s="1069">
        <f>AB112-100</f>
        <v>41325</v>
      </c>
      <c r="AC117" s="1068">
        <f>AC112-95</f>
        <v>41360</v>
      </c>
      <c r="AD117" s="1072">
        <f>AD112-95</f>
        <v>41391</v>
      </c>
      <c r="AE117" s="1071">
        <f>AE112-85</f>
        <v>41432</v>
      </c>
      <c r="AF117" s="1073">
        <f>AF112-83</f>
        <v>41464</v>
      </c>
      <c r="AG117" s="1071">
        <f>AG112-83</f>
        <v>41495</v>
      </c>
      <c r="AH117" s="1069">
        <f>AH112-83</f>
        <v>41525</v>
      </c>
      <c r="AI117" s="1071">
        <f>AI112-83</f>
        <v>41192</v>
      </c>
      <c r="AJ117" s="1070" t="s">
        <v>114</v>
      </c>
      <c r="AK117" s="1071">
        <f>AK112-103</f>
        <v>41231</v>
      </c>
      <c r="AL117" s="1073">
        <f>AL112-103</f>
        <v>41262</v>
      </c>
      <c r="AM117" s="1073">
        <f>AM112-103</f>
        <v>41657</v>
      </c>
      <c r="AN117" s="1073">
        <f>AN112-96</f>
        <v>41695</v>
      </c>
      <c r="AO117" s="1073">
        <f>AO112-88</f>
        <v>41733</v>
      </c>
      <c r="AP117" s="1073">
        <f>AP112-84</f>
        <v>41768</v>
      </c>
      <c r="AQ117" s="1073">
        <f>AQ112-87</f>
        <v>41796</v>
      </c>
      <c r="AR117" s="1071">
        <f>AR112-89</f>
        <v>41824</v>
      </c>
      <c r="AS117" s="1071">
        <f>AS112-89</f>
        <v>41855</v>
      </c>
      <c r="AT117" s="1071">
        <f>AT112-84</f>
        <v>41890</v>
      </c>
      <c r="AU117" s="1070">
        <f>AU112-82</f>
        <v>41923</v>
      </c>
      <c r="AV117" s="1071">
        <v>41923</v>
      </c>
      <c r="AW117" s="1074">
        <v>41956</v>
      </c>
      <c r="AX117" s="1071">
        <f t="shared" ref="AX117:BD117" si="266">AX112-80</f>
        <v>42015</v>
      </c>
      <c r="AY117" s="1071">
        <f t="shared" si="266"/>
        <v>42045</v>
      </c>
      <c r="AZ117" s="1071">
        <f t="shared" si="266"/>
        <v>42076</v>
      </c>
      <c r="BA117" s="1071">
        <f t="shared" si="266"/>
        <v>42106</v>
      </c>
      <c r="BB117" s="1071">
        <f t="shared" si="266"/>
        <v>42137</v>
      </c>
      <c r="BC117" s="1071">
        <f t="shared" si="266"/>
        <v>42168</v>
      </c>
      <c r="BD117" s="1071">
        <f t="shared" si="266"/>
        <v>42198</v>
      </c>
      <c r="BE117" s="1071">
        <f>BE112-76</f>
        <v>42233</v>
      </c>
      <c r="BF117" s="1071">
        <f>BF112-71</f>
        <v>42268</v>
      </c>
      <c r="BG117" s="1070" t="s">
        <v>245</v>
      </c>
      <c r="BH117" s="1071">
        <f>BH112-64</f>
        <v>41965</v>
      </c>
      <c r="BI117" s="1068">
        <f>BI112-93</f>
        <v>42337</v>
      </c>
      <c r="BJ117" s="1068">
        <f>BJ112-84</f>
        <v>42377</v>
      </c>
      <c r="BK117" s="1068">
        <v>42394</v>
      </c>
      <c r="BL117" s="1073">
        <f>BL112-83</f>
        <v>42439</v>
      </c>
      <c r="BM117" s="1073">
        <f>BM112-67</f>
        <v>42485</v>
      </c>
      <c r="BN117" s="1071">
        <f>BN112-70</f>
        <v>42513</v>
      </c>
      <c r="BO117" s="1069">
        <f>BO112-66</f>
        <v>42548</v>
      </c>
      <c r="BP117" s="1071">
        <f>BP112-60</f>
        <v>42584</v>
      </c>
      <c r="BQ117" s="1069">
        <f>BQ112-56</f>
        <v>42619</v>
      </c>
      <c r="BR117" s="1071">
        <f>BR112-56</f>
        <v>42649</v>
      </c>
      <c r="BS117" s="1075" t="s">
        <v>245</v>
      </c>
      <c r="BT117" s="1073">
        <f>BT112-70</f>
        <v>42680</v>
      </c>
      <c r="BU117" s="1071">
        <f>BU112-87</f>
        <v>42708</v>
      </c>
      <c r="BV117" s="1069">
        <f>BV112-76</f>
        <v>42750</v>
      </c>
      <c r="BW117" s="1071">
        <f>BW112-78</f>
        <v>42778</v>
      </c>
      <c r="BX117" s="1071">
        <f>BX112-81</f>
        <v>42806</v>
      </c>
      <c r="BY117" s="1069">
        <f>BY112-69</f>
        <v>42848</v>
      </c>
      <c r="BZ117" s="1068">
        <f>BZ112-58</f>
        <v>42890</v>
      </c>
      <c r="CA117" s="1076">
        <f>CA112-68</f>
        <v>42911</v>
      </c>
      <c r="CB117" s="1077">
        <f>CB112-63</f>
        <v>42946</v>
      </c>
      <c r="CC117" s="1078">
        <f>CC112-59</f>
        <v>42981</v>
      </c>
      <c r="CD117" s="1076">
        <f>CD112-61</f>
        <v>43009</v>
      </c>
      <c r="CE117" s="1075" t="s">
        <v>245</v>
      </c>
      <c r="CF117" s="1079">
        <f>CF112-60</f>
        <v>42707</v>
      </c>
      <c r="CG117" s="1079">
        <f>CG112-60</f>
        <v>43100</v>
      </c>
      <c r="CH117" s="1079">
        <f>CH112-56</f>
        <v>43135</v>
      </c>
      <c r="CI117" s="1079">
        <f>CI112-51</f>
        <v>43170</v>
      </c>
      <c r="CJ117" s="1079">
        <f>CJ112-61</f>
        <v>43191</v>
      </c>
      <c r="CK117" s="1079">
        <f>CK112-49</f>
        <v>43233</v>
      </c>
      <c r="CL117" s="1079">
        <f>CL112-59</f>
        <v>43254</v>
      </c>
      <c r="CM117" s="1079">
        <f>CM112-48</f>
        <v>43296</v>
      </c>
      <c r="CN117" s="1079">
        <f>CN112-50</f>
        <v>43324</v>
      </c>
      <c r="CO117" s="1079">
        <f>CO112-46</f>
        <v>43359</v>
      </c>
      <c r="CP117" s="1079">
        <f>CP112-41</f>
        <v>43394</v>
      </c>
      <c r="CQ117" s="1075" t="s">
        <v>245</v>
      </c>
      <c r="CR117" s="1080">
        <f t="shared" ref="CR117:CW117" si="267">CR112-68</f>
        <v>43429</v>
      </c>
      <c r="CS117" s="1079">
        <f t="shared" si="267"/>
        <v>43457</v>
      </c>
      <c r="CT117" s="1079">
        <f t="shared" si="267"/>
        <v>43488</v>
      </c>
      <c r="CU117" s="1079"/>
      <c r="CV117" s="1079">
        <f t="shared" si="267"/>
        <v>43549</v>
      </c>
      <c r="CW117" s="1595">
        <f t="shared" si="267"/>
        <v>43579</v>
      </c>
      <c r="CX117" s="1079"/>
      <c r="CY117" s="1079">
        <f>CY112-68</f>
        <v>43641</v>
      </c>
      <c r="CZ117" s="1079">
        <f>CZ112-64</f>
        <v>43706</v>
      </c>
      <c r="DA117" s="1079">
        <f>DA112-62</f>
        <v>43769</v>
      </c>
      <c r="DB117" s="1081">
        <f>DB112-73</f>
        <v>43818</v>
      </c>
      <c r="DC117" s="1079"/>
      <c r="DD117" s="1079">
        <f>DD112-64</f>
        <v>43919</v>
      </c>
      <c r="DE117" s="1079"/>
      <c r="DF117" s="1079">
        <f>DF112-64</f>
        <v>44011</v>
      </c>
      <c r="DG117" s="1079">
        <f>DG112-64</f>
        <v>44072</v>
      </c>
      <c r="DH117" s="1079">
        <f>DH112-62</f>
        <v>43769</v>
      </c>
      <c r="DI117" s="1072">
        <f>DI112-73</f>
        <v>44183</v>
      </c>
      <c r="DJ117" s="1669"/>
      <c r="DK117" s="1076">
        <f>DK112-64</f>
        <v>44284</v>
      </c>
      <c r="DL117" s="1669"/>
      <c r="DM117" s="1079">
        <f>DM112-64</f>
        <v>44011</v>
      </c>
      <c r="DN117" s="1079">
        <f>DN112-64</f>
        <v>44072</v>
      </c>
      <c r="DO117" s="1079">
        <f>DO112-62</f>
        <v>44500</v>
      </c>
      <c r="DP117" s="1072">
        <f>DP112-73</f>
        <v>44548</v>
      </c>
      <c r="DQ117" s="1669"/>
      <c r="DR117" s="1076">
        <f>DR112-64</f>
        <v>44649</v>
      </c>
      <c r="DS117" s="1669"/>
    </row>
    <row r="118" spans="1:123" ht="30" hidden="1" customHeight="1" x14ac:dyDescent="0.35">
      <c r="A118" s="1861"/>
      <c r="B118" s="1863"/>
      <c r="C118" s="1063" t="s">
        <v>263</v>
      </c>
      <c r="D118" s="1063"/>
      <c r="E118" s="1064"/>
      <c r="F118" s="1064"/>
      <c r="G118" s="1064"/>
      <c r="H118" s="1064"/>
      <c r="I118" s="1064"/>
      <c r="J118" s="1064"/>
      <c r="K118" s="1064"/>
      <c r="L118" s="1082"/>
      <c r="M118" s="1064"/>
      <c r="N118" s="1064"/>
      <c r="O118" s="1064"/>
      <c r="P118" s="1064"/>
      <c r="Q118" s="1064"/>
      <c r="R118" s="1064"/>
      <c r="S118" s="1064"/>
      <c r="T118" s="1064"/>
      <c r="U118" s="1083"/>
      <c r="V118" s="1071"/>
      <c r="W118" s="1069"/>
      <c r="X118" s="1070"/>
      <c r="Y118" s="1069"/>
      <c r="Z118" s="1071"/>
      <c r="AA118" s="1070"/>
      <c r="AB118" s="1069">
        <f t="shared" ref="AB118:AR118" si="268">AB117</f>
        <v>41325</v>
      </c>
      <c r="AC118" s="1068">
        <f t="shared" si="268"/>
        <v>41360</v>
      </c>
      <c r="AD118" s="1072">
        <f t="shared" si="268"/>
        <v>41391</v>
      </c>
      <c r="AE118" s="1071">
        <f t="shared" si="268"/>
        <v>41432</v>
      </c>
      <c r="AF118" s="1073">
        <f t="shared" si="268"/>
        <v>41464</v>
      </c>
      <c r="AG118" s="1071">
        <f t="shared" si="268"/>
        <v>41495</v>
      </c>
      <c r="AH118" s="1069">
        <f t="shared" si="268"/>
        <v>41525</v>
      </c>
      <c r="AI118" s="1071">
        <f t="shared" si="268"/>
        <v>41192</v>
      </c>
      <c r="AJ118" s="1070" t="s">
        <v>114</v>
      </c>
      <c r="AK118" s="1071">
        <f t="shared" si="268"/>
        <v>41231</v>
      </c>
      <c r="AL118" s="1073">
        <f t="shared" si="268"/>
        <v>41262</v>
      </c>
      <c r="AM118" s="1073">
        <f t="shared" si="268"/>
        <v>41657</v>
      </c>
      <c r="AN118" s="1073">
        <f t="shared" si="268"/>
        <v>41695</v>
      </c>
      <c r="AO118" s="1073">
        <f t="shared" si="268"/>
        <v>41733</v>
      </c>
      <c r="AP118" s="1073">
        <f t="shared" si="268"/>
        <v>41768</v>
      </c>
      <c r="AQ118" s="1073">
        <f t="shared" si="268"/>
        <v>41796</v>
      </c>
      <c r="AR118" s="1071">
        <f t="shared" si="268"/>
        <v>41824</v>
      </c>
      <c r="AS118" s="1071">
        <f>AS117</f>
        <v>41855</v>
      </c>
      <c r="AT118" s="1071">
        <f>AT117</f>
        <v>41890</v>
      </c>
      <c r="AU118" s="1070">
        <f>AU117</f>
        <v>41923</v>
      </c>
      <c r="AV118" s="1071">
        <v>41923</v>
      </c>
      <c r="AW118" s="1074">
        <v>41956</v>
      </c>
      <c r="AX118" s="1071">
        <f>AX117</f>
        <v>42015</v>
      </c>
      <c r="AY118" s="1071">
        <f>AY117</f>
        <v>42045</v>
      </c>
      <c r="AZ118" s="1071">
        <f>AZ117</f>
        <v>42076</v>
      </c>
      <c r="BA118" s="1071">
        <f>BA117</f>
        <v>42106</v>
      </c>
      <c r="BB118" s="1071"/>
      <c r="BC118" s="1071"/>
      <c r="BD118" s="1071"/>
      <c r="BE118" s="1071"/>
      <c r="BF118" s="1071"/>
      <c r="BG118" s="1070" t="s">
        <v>245</v>
      </c>
      <c r="BH118" s="1071"/>
      <c r="BI118" s="1071"/>
      <c r="BJ118" s="1071"/>
      <c r="BK118" s="1071"/>
      <c r="BL118" s="1073"/>
      <c r="BM118" s="1073"/>
      <c r="BN118" s="1071"/>
      <c r="BO118" s="1069"/>
      <c r="BP118" s="1071"/>
      <c r="BQ118" s="1069"/>
      <c r="BR118" s="1071"/>
      <c r="BS118" s="1075" t="s">
        <v>245</v>
      </c>
      <c r="BT118" s="1073"/>
      <c r="BU118" s="1071"/>
      <c r="BV118" s="1069"/>
      <c r="BW118" s="1071"/>
      <c r="BX118" s="1071"/>
      <c r="BY118" s="1069"/>
      <c r="BZ118" s="1071"/>
      <c r="CA118" s="1069"/>
      <c r="CB118" s="1073"/>
      <c r="CC118" s="1071"/>
      <c r="CD118" s="1069"/>
      <c r="CE118" s="1075" t="s">
        <v>245</v>
      </c>
      <c r="CF118" s="1084"/>
      <c r="CG118" s="1084"/>
      <c r="CH118" s="1084"/>
      <c r="CI118" s="1084"/>
      <c r="CJ118" s="1084"/>
      <c r="CK118" s="1084"/>
      <c r="CL118" s="1084"/>
      <c r="CM118" s="1084"/>
      <c r="CN118" s="1084"/>
      <c r="CO118" s="1084"/>
      <c r="CP118" s="1084"/>
      <c r="CQ118" s="1075" t="s">
        <v>245</v>
      </c>
      <c r="CR118" s="1085"/>
      <c r="CS118" s="1084"/>
      <c r="CT118" s="1084"/>
      <c r="CU118" s="1084"/>
      <c r="CV118" s="1084"/>
      <c r="CW118" s="727"/>
      <c r="CX118" s="1084"/>
      <c r="CY118" s="1084"/>
      <c r="CZ118" s="1084"/>
      <c r="DA118" s="1084"/>
      <c r="DB118" s="1084"/>
      <c r="DC118" s="1084"/>
      <c r="DD118" s="1084"/>
      <c r="DE118" s="1084"/>
      <c r="DF118" s="1084"/>
      <c r="DG118" s="1084"/>
      <c r="DH118" s="1084"/>
      <c r="DI118" s="1069"/>
      <c r="DJ118" s="1668"/>
      <c r="DK118" s="1069"/>
      <c r="DL118" s="1668"/>
      <c r="DM118" s="1084"/>
      <c r="DN118" s="1084"/>
      <c r="DO118" s="1084"/>
      <c r="DP118" s="1069"/>
      <c r="DQ118" s="1668"/>
      <c r="DR118" s="1069"/>
      <c r="DS118" s="1668"/>
    </row>
    <row r="119" spans="1:123" ht="30" hidden="1" customHeight="1" x14ac:dyDescent="0.35">
      <c r="A119" s="1861"/>
      <c r="B119" s="1863"/>
      <c r="C119" s="1063" t="s">
        <v>264</v>
      </c>
      <c r="D119" s="1063"/>
      <c r="E119" s="1064"/>
      <c r="F119" s="1064"/>
      <c r="G119" s="1064"/>
      <c r="H119" s="1064"/>
      <c r="I119" s="1064"/>
      <c r="J119" s="1064"/>
      <c r="K119" s="1064"/>
      <c r="L119" s="1082"/>
      <c r="M119" s="1064"/>
      <c r="N119" s="1064"/>
      <c r="O119" s="1064"/>
      <c r="P119" s="1064"/>
      <c r="Q119" s="1064"/>
      <c r="R119" s="1064"/>
      <c r="S119" s="1064"/>
      <c r="T119" s="1064"/>
      <c r="U119" s="1083"/>
      <c r="V119" s="1071"/>
      <c r="W119" s="1069"/>
      <c r="X119" s="1070"/>
      <c r="Y119" s="1069"/>
      <c r="Z119" s="1071"/>
      <c r="AA119" s="1070"/>
      <c r="AB119" s="1069"/>
      <c r="AC119" s="1068"/>
      <c r="AD119" s="1072"/>
      <c r="AE119" s="1071"/>
      <c r="AF119" s="1073"/>
      <c r="AG119" s="1071"/>
      <c r="AH119" s="1069"/>
      <c r="AI119" s="1071"/>
      <c r="AJ119" s="1070"/>
      <c r="AK119" s="1071"/>
      <c r="AL119" s="1073"/>
      <c r="AM119" s="1073"/>
      <c r="AN119" s="1073"/>
      <c r="AO119" s="1073"/>
      <c r="AP119" s="1073"/>
      <c r="AQ119" s="1073"/>
      <c r="AR119" s="1071"/>
      <c r="AS119" s="1071"/>
      <c r="AT119" s="1071"/>
      <c r="AU119" s="1070"/>
      <c r="AV119" s="1071">
        <f t="shared" ref="AV119:BR119" si="269">AV117+7</f>
        <v>41930</v>
      </c>
      <c r="AW119" s="1071">
        <f t="shared" si="269"/>
        <v>41963</v>
      </c>
      <c r="AX119" s="1071">
        <f t="shared" si="269"/>
        <v>42022</v>
      </c>
      <c r="AY119" s="1071">
        <f t="shared" si="269"/>
        <v>42052</v>
      </c>
      <c r="AZ119" s="1071">
        <f t="shared" si="269"/>
        <v>42083</v>
      </c>
      <c r="BA119" s="1071">
        <f t="shared" si="269"/>
        <v>42113</v>
      </c>
      <c r="BB119" s="1071">
        <f t="shared" si="269"/>
        <v>42144</v>
      </c>
      <c r="BC119" s="1071">
        <f t="shared" si="269"/>
        <v>42175</v>
      </c>
      <c r="BD119" s="1071">
        <f t="shared" si="269"/>
        <v>42205</v>
      </c>
      <c r="BE119" s="1071">
        <f t="shared" si="269"/>
        <v>42240</v>
      </c>
      <c r="BF119" s="1071">
        <f t="shared" si="269"/>
        <v>42275</v>
      </c>
      <c r="BG119" s="1070" t="s">
        <v>245</v>
      </c>
      <c r="BH119" s="1071">
        <f t="shared" si="269"/>
        <v>41972</v>
      </c>
      <c r="BI119" s="1071">
        <f t="shared" si="269"/>
        <v>42344</v>
      </c>
      <c r="BJ119" s="1071">
        <f t="shared" si="269"/>
        <v>42384</v>
      </c>
      <c r="BK119" s="1071">
        <f t="shared" si="269"/>
        <v>42401</v>
      </c>
      <c r="BL119" s="1073">
        <f t="shared" si="269"/>
        <v>42446</v>
      </c>
      <c r="BM119" s="1073">
        <f t="shared" si="269"/>
        <v>42492</v>
      </c>
      <c r="BN119" s="1071">
        <f t="shared" si="269"/>
        <v>42520</v>
      </c>
      <c r="BO119" s="1069">
        <f t="shared" si="269"/>
        <v>42555</v>
      </c>
      <c r="BP119" s="1071">
        <f t="shared" si="269"/>
        <v>42591</v>
      </c>
      <c r="BQ119" s="1069">
        <f t="shared" si="269"/>
        <v>42626</v>
      </c>
      <c r="BR119" s="1071">
        <f t="shared" si="269"/>
        <v>42656</v>
      </c>
      <c r="BS119" s="1075" t="s">
        <v>245</v>
      </c>
      <c r="BT119" s="1073">
        <f>BT117+7</f>
        <v>42687</v>
      </c>
      <c r="BU119" s="1071">
        <f>BU117+7</f>
        <v>42715</v>
      </c>
      <c r="BV119" s="1069">
        <f t="shared" ref="BV119:CA119" si="270">BV117+7</f>
        <v>42757</v>
      </c>
      <c r="BW119" s="1071">
        <f t="shared" si="270"/>
        <v>42785</v>
      </c>
      <c r="BX119" s="1071">
        <f t="shared" si="270"/>
        <v>42813</v>
      </c>
      <c r="BY119" s="1069">
        <f>BY117+7</f>
        <v>42855</v>
      </c>
      <c r="BZ119" s="1071">
        <f t="shared" si="270"/>
        <v>42897</v>
      </c>
      <c r="CA119" s="1069">
        <f t="shared" si="270"/>
        <v>42918</v>
      </c>
      <c r="CB119" s="1073">
        <f>CB117+7</f>
        <v>42953</v>
      </c>
      <c r="CC119" s="1071">
        <f>CC117+7</f>
        <v>42988</v>
      </c>
      <c r="CD119" s="1069">
        <f>CD117+7</f>
        <v>43016</v>
      </c>
      <c r="CE119" s="1075" t="s">
        <v>245</v>
      </c>
      <c r="CF119" s="1084">
        <f t="shared" ref="CF119:CY119" si="271">CF117+7</f>
        <v>42714</v>
      </c>
      <c r="CG119" s="1084">
        <f t="shared" si="271"/>
        <v>43107</v>
      </c>
      <c r="CH119" s="1084">
        <f t="shared" si="271"/>
        <v>43142</v>
      </c>
      <c r="CI119" s="1084">
        <f t="shared" si="271"/>
        <v>43177</v>
      </c>
      <c r="CJ119" s="1084">
        <f t="shared" si="271"/>
        <v>43198</v>
      </c>
      <c r="CK119" s="1084">
        <f t="shared" si="271"/>
        <v>43240</v>
      </c>
      <c r="CL119" s="1084">
        <f t="shared" si="271"/>
        <v>43261</v>
      </c>
      <c r="CM119" s="1084">
        <f t="shared" si="271"/>
        <v>43303</v>
      </c>
      <c r="CN119" s="1084">
        <f t="shared" si="271"/>
        <v>43331</v>
      </c>
      <c r="CO119" s="1084">
        <f t="shared" si="271"/>
        <v>43366</v>
      </c>
      <c r="CP119" s="1084">
        <f t="shared" si="271"/>
        <v>43401</v>
      </c>
      <c r="CQ119" s="1075" t="s">
        <v>245</v>
      </c>
      <c r="CR119" s="1085">
        <f t="shared" si="271"/>
        <v>43436</v>
      </c>
      <c r="CS119" s="1084">
        <f t="shared" si="271"/>
        <v>43464</v>
      </c>
      <c r="CT119" s="1084">
        <f t="shared" si="271"/>
        <v>43495</v>
      </c>
      <c r="CU119" s="1084"/>
      <c r="CV119" s="1084">
        <f t="shared" si="271"/>
        <v>43556</v>
      </c>
      <c r="CW119" s="727">
        <f t="shared" si="271"/>
        <v>43586</v>
      </c>
      <c r="CX119" s="1084"/>
      <c r="CY119" s="1084">
        <f t="shared" si="271"/>
        <v>43648</v>
      </c>
      <c r="CZ119" s="1084">
        <f>CZ117+7</f>
        <v>43713</v>
      </c>
      <c r="DA119" s="1084">
        <f>DA117+7</f>
        <v>43776</v>
      </c>
      <c r="DB119" s="1084">
        <f>DB117+7</f>
        <v>43825</v>
      </c>
      <c r="DC119" s="1084"/>
      <c r="DD119" s="1084">
        <f>DD117+7</f>
        <v>43926</v>
      </c>
      <c r="DE119" s="1084"/>
      <c r="DF119" s="1084">
        <f>DF117+7</f>
        <v>44018</v>
      </c>
      <c r="DG119" s="1084">
        <f>DG117+7</f>
        <v>44079</v>
      </c>
      <c r="DH119" s="1084">
        <f>DH117+7</f>
        <v>43776</v>
      </c>
      <c r="DI119" s="1069">
        <f>DI117+7</f>
        <v>44190</v>
      </c>
      <c r="DJ119" s="1668"/>
      <c r="DK119" s="1069">
        <f>DK117+7</f>
        <v>44291</v>
      </c>
      <c r="DL119" s="1668"/>
      <c r="DM119" s="1084">
        <f>DM117+7</f>
        <v>44018</v>
      </c>
      <c r="DN119" s="1084">
        <f>DN117+7</f>
        <v>44079</v>
      </c>
      <c r="DO119" s="1084">
        <f>DO117+7</f>
        <v>44507</v>
      </c>
      <c r="DP119" s="1069">
        <f>DP117+7</f>
        <v>44555</v>
      </c>
      <c r="DQ119" s="1668"/>
      <c r="DR119" s="1069">
        <f>DR117+7</f>
        <v>44656</v>
      </c>
      <c r="DS119" s="1668"/>
    </row>
    <row r="120" spans="1:123" ht="30" customHeight="1" x14ac:dyDescent="0.35">
      <c r="A120" s="1861"/>
      <c r="B120" s="1863"/>
      <c r="C120" s="42" t="s">
        <v>169</v>
      </c>
      <c r="D120" s="42"/>
      <c r="E120" s="1033"/>
      <c r="F120" s="1033"/>
      <c r="G120" s="1033"/>
      <c r="H120" s="1033"/>
      <c r="I120" s="1033"/>
      <c r="J120" s="1033"/>
      <c r="K120" s="1033"/>
      <c r="L120" s="1031"/>
      <c r="M120" s="1033"/>
      <c r="N120" s="1033"/>
      <c r="O120" s="1033"/>
      <c r="P120" s="1033"/>
      <c r="Q120" s="1033"/>
      <c r="R120" s="1033"/>
      <c r="S120" s="1033"/>
      <c r="T120" s="1033"/>
      <c r="U120" s="1034"/>
      <c r="V120" s="370"/>
      <c r="W120" s="375"/>
      <c r="X120" s="262"/>
      <c r="Y120" s="375"/>
      <c r="Z120" s="370"/>
      <c r="AA120" s="262"/>
      <c r="AB120" s="375">
        <f t="shared" ref="AB120:AI120" si="272">AB117</f>
        <v>41325</v>
      </c>
      <c r="AC120" s="370">
        <f t="shared" si="272"/>
        <v>41360</v>
      </c>
      <c r="AD120" s="375">
        <f t="shared" si="272"/>
        <v>41391</v>
      </c>
      <c r="AE120" s="370">
        <f t="shared" si="272"/>
        <v>41432</v>
      </c>
      <c r="AF120" s="374">
        <f t="shared" si="272"/>
        <v>41464</v>
      </c>
      <c r="AG120" s="370">
        <f t="shared" si="272"/>
        <v>41495</v>
      </c>
      <c r="AH120" s="375">
        <f t="shared" si="272"/>
        <v>41525</v>
      </c>
      <c r="AI120" s="370">
        <f t="shared" si="272"/>
        <v>41192</v>
      </c>
      <c r="AJ120" s="262" t="s">
        <v>114</v>
      </c>
      <c r="AK120" s="370">
        <f t="shared" ref="AK120:AR120" si="273">AK117</f>
        <v>41231</v>
      </c>
      <c r="AL120" s="374">
        <f t="shared" si="273"/>
        <v>41262</v>
      </c>
      <c r="AM120" s="374">
        <f t="shared" si="273"/>
        <v>41657</v>
      </c>
      <c r="AN120" s="374">
        <f t="shared" si="273"/>
        <v>41695</v>
      </c>
      <c r="AO120" s="374">
        <f t="shared" si="273"/>
        <v>41733</v>
      </c>
      <c r="AP120" s="374">
        <f t="shared" si="273"/>
        <v>41768</v>
      </c>
      <c r="AQ120" s="374">
        <f t="shared" si="273"/>
        <v>41796</v>
      </c>
      <c r="AR120" s="370">
        <f t="shared" si="273"/>
        <v>41824</v>
      </c>
      <c r="AS120" s="370">
        <f>AS117</f>
        <v>41855</v>
      </c>
      <c r="AT120" s="370">
        <f>AT117</f>
        <v>41890</v>
      </c>
      <c r="AU120" s="262">
        <f>AU117</f>
        <v>41923</v>
      </c>
      <c r="AV120" s="370">
        <v>41923</v>
      </c>
      <c r="AW120" s="419">
        <v>41956</v>
      </c>
      <c r="AX120" s="370">
        <f t="shared" ref="AX120:BF120" si="274">AX117</f>
        <v>42015</v>
      </c>
      <c r="AY120" s="370">
        <f t="shared" si="274"/>
        <v>42045</v>
      </c>
      <c r="AZ120" s="370">
        <f t="shared" si="274"/>
        <v>42076</v>
      </c>
      <c r="BA120" s="370">
        <f t="shared" si="274"/>
        <v>42106</v>
      </c>
      <c r="BB120" s="370">
        <f t="shared" si="274"/>
        <v>42137</v>
      </c>
      <c r="BC120" s="370">
        <f t="shared" si="274"/>
        <v>42168</v>
      </c>
      <c r="BD120" s="370">
        <f t="shared" si="274"/>
        <v>42198</v>
      </c>
      <c r="BE120" s="370">
        <f t="shared" si="274"/>
        <v>42233</v>
      </c>
      <c r="BF120" s="370">
        <f t="shared" si="274"/>
        <v>42268</v>
      </c>
      <c r="BG120" s="262" t="s">
        <v>245</v>
      </c>
      <c r="BH120" s="370">
        <f t="shared" ref="BH120:BR120" si="275">BH117</f>
        <v>41965</v>
      </c>
      <c r="BI120" s="370">
        <f t="shared" si="275"/>
        <v>42337</v>
      </c>
      <c r="BJ120" s="370">
        <f t="shared" si="275"/>
        <v>42377</v>
      </c>
      <c r="BK120" s="370">
        <f t="shared" si="275"/>
        <v>42394</v>
      </c>
      <c r="BL120" s="374">
        <f t="shared" si="275"/>
        <v>42439</v>
      </c>
      <c r="BM120" s="374">
        <f t="shared" si="275"/>
        <v>42485</v>
      </c>
      <c r="BN120" s="370">
        <f t="shared" si="275"/>
        <v>42513</v>
      </c>
      <c r="BO120" s="375">
        <f t="shared" si="275"/>
        <v>42548</v>
      </c>
      <c r="BP120" s="370">
        <f t="shared" si="275"/>
        <v>42584</v>
      </c>
      <c r="BQ120" s="375">
        <f t="shared" si="275"/>
        <v>42619</v>
      </c>
      <c r="BR120" s="370">
        <f t="shared" si="275"/>
        <v>42649</v>
      </c>
      <c r="BS120" s="344" t="s">
        <v>245</v>
      </c>
      <c r="BT120" s="374">
        <f>BT117</f>
        <v>42680</v>
      </c>
      <c r="BU120" s="370">
        <f>BU117</f>
        <v>42708</v>
      </c>
      <c r="BV120" s="375">
        <f t="shared" ref="BV120:CA120" si="276">BV117</f>
        <v>42750</v>
      </c>
      <c r="BW120" s="370">
        <f t="shared" si="276"/>
        <v>42778</v>
      </c>
      <c r="BX120" s="370">
        <f t="shared" si="276"/>
        <v>42806</v>
      </c>
      <c r="BY120" s="375">
        <f>BY117</f>
        <v>42848</v>
      </c>
      <c r="BZ120" s="370">
        <f t="shared" si="276"/>
        <v>42890</v>
      </c>
      <c r="CA120" s="375">
        <f t="shared" si="276"/>
        <v>42911</v>
      </c>
      <c r="CB120" s="374">
        <f>CB117</f>
        <v>42946</v>
      </c>
      <c r="CC120" s="370">
        <f>CC117</f>
        <v>42981</v>
      </c>
      <c r="CD120" s="375">
        <f>CD117</f>
        <v>43009</v>
      </c>
      <c r="CE120" s="344" t="s">
        <v>245</v>
      </c>
      <c r="CF120" s="734">
        <f t="shared" ref="CF120:CY120" si="277">CF117</f>
        <v>42707</v>
      </c>
      <c r="CG120" s="734">
        <f t="shared" si="277"/>
        <v>43100</v>
      </c>
      <c r="CH120" s="734">
        <f t="shared" si="277"/>
        <v>43135</v>
      </c>
      <c r="CI120" s="734">
        <f t="shared" si="277"/>
        <v>43170</v>
      </c>
      <c r="CJ120" s="734">
        <f t="shared" si="277"/>
        <v>43191</v>
      </c>
      <c r="CK120" s="734">
        <f t="shared" si="277"/>
        <v>43233</v>
      </c>
      <c r="CL120" s="734">
        <f t="shared" si="277"/>
        <v>43254</v>
      </c>
      <c r="CM120" s="734">
        <f t="shared" si="277"/>
        <v>43296</v>
      </c>
      <c r="CN120" s="734">
        <f t="shared" si="277"/>
        <v>43324</v>
      </c>
      <c r="CO120" s="734">
        <f t="shared" si="277"/>
        <v>43359</v>
      </c>
      <c r="CP120" s="734">
        <f t="shared" si="277"/>
        <v>43394</v>
      </c>
      <c r="CQ120" s="344" t="s">
        <v>245</v>
      </c>
      <c r="CR120" s="393">
        <f t="shared" si="277"/>
        <v>43429</v>
      </c>
      <c r="CS120" s="734">
        <f t="shared" si="277"/>
        <v>43457</v>
      </c>
      <c r="CT120" s="734">
        <f t="shared" si="277"/>
        <v>43488</v>
      </c>
      <c r="CU120" s="734"/>
      <c r="CV120" s="734">
        <f t="shared" si="277"/>
        <v>43549</v>
      </c>
      <c r="CW120" s="727">
        <f t="shared" si="277"/>
        <v>43579</v>
      </c>
      <c r="CX120" s="734"/>
      <c r="CY120" s="734">
        <f t="shared" si="277"/>
        <v>43641</v>
      </c>
      <c r="CZ120" s="734">
        <f>CZ117</f>
        <v>43706</v>
      </c>
      <c r="DA120" s="734">
        <f>DA117</f>
        <v>43769</v>
      </c>
      <c r="DB120" s="734">
        <f>DB117</f>
        <v>43818</v>
      </c>
      <c r="DC120" s="734"/>
      <c r="DD120" s="734">
        <f>DD117</f>
        <v>43919</v>
      </c>
      <c r="DE120" s="734"/>
      <c r="DF120" s="734">
        <f>DF117</f>
        <v>44011</v>
      </c>
      <c r="DG120" s="734">
        <f>DG117</f>
        <v>44072</v>
      </c>
      <c r="DH120" s="734">
        <f>DH117</f>
        <v>43769</v>
      </c>
      <c r="DI120" s="375">
        <f>DI117</f>
        <v>44183</v>
      </c>
      <c r="DJ120" s="1668"/>
      <c r="DK120" s="375">
        <f>DK117</f>
        <v>44284</v>
      </c>
      <c r="DL120" s="1668"/>
      <c r="DM120" s="734">
        <f>DM117</f>
        <v>44011</v>
      </c>
      <c r="DN120" s="734">
        <f>DN117</f>
        <v>44072</v>
      </c>
      <c r="DO120" s="734">
        <f>DO117</f>
        <v>44500</v>
      </c>
      <c r="DP120" s="375">
        <f>DP117</f>
        <v>44548</v>
      </c>
      <c r="DQ120" s="1668"/>
      <c r="DR120" s="375">
        <f>DR117</f>
        <v>44649</v>
      </c>
      <c r="DS120" s="1668"/>
    </row>
    <row r="121" spans="1:123" ht="30" hidden="1" customHeight="1" x14ac:dyDescent="0.35">
      <c r="A121" s="1861"/>
      <c r="B121" s="1863"/>
      <c r="C121" s="1086" t="s">
        <v>265</v>
      </c>
      <c r="D121" s="1086"/>
      <c r="E121" s="1087"/>
      <c r="F121" s="1087"/>
      <c r="G121" s="1087"/>
      <c r="H121" s="1087"/>
      <c r="I121" s="1087"/>
      <c r="J121" s="1087"/>
      <c r="K121" s="1087"/>
      <c r="L121" s="1088"/>
      <c r="M121" s="1087"/>
      <c r="N121" s="1087"/>
      <c r="O121" s="1087"/>
      <c r="P121" s="1087"/>
      <c r="Q121" s="1087"/>
      <c r="R121" s="1087"/>
      <c r="S121" s="1087"/>
      <c r="T121" s="1089"/>
      <c r="U121" s="1090"/>
      <c r="V121" s="612"/>
      <c r="W121" s="1091"/>
      <c r="X121" s="555"/>
      <c r="Y121" s="1091"/>
      <c r="Z121" s="1092"/>
      <c r="AA121" s="555"/>
      <c r="AB121" s="1091">
        <f t="shared" ref="AB121:AI121" si="278">AB124</f>
        <v>40950</v>
      </c>
      <c r="AC121" s="1092">
        <f t="shared" si="278"/>
        <v>41357</v>
      </c>
      <c r="AD121" s="1091">
        <f t="shared" si="278"/>
        <v>41020</v>
      </c>
      <c r="AE121" s="1092">
        <f t="shared" si="278"/>
        <v>41062</v>
      </c>
      <c r="AF121" s="1093">
        <f t="shared" si="278"/>
        <v>41449</v>
      </c>
      <c r="AG121" s="1092">
        <f t="shared" si="278"/>
        <v>41477</v>
      </c>
      <c r="AH121" s="1091">
        <f t="shared" si="278"/>
        <v>41505</v>
      </c>
      <c r="AI121" s="1092">
        <f t="shared" si="278"/>
        <v>41532</v>
      </c>
      <c r="AJ121" s="555">
        <v>41547</v>
      </c>
      <c r="AK121" s="1092">
        <f t="shared" ref="AK121:AT121" si="279">AK124</f>
        <v>41568</v>
      </c>
      <c r="AL121" s="1093">
        <f t="shared" si="279"/>
        <v>41596</v>
      </c>
      <c r="AM121" s="1093">
        <f t="shared" si="279"/>
        <v>41280</v>
      </c>
      <c r="AN121" s="1094">
        <f t="shared" si="279"/>
        <v>41293</v>
      </c>
      <c r="AO121" s="1093">
        <f t="shared" si="279"/>
        <v>41357</v>
      </c>
      <c r="AP121" s="1093">
        <f t="shared" si="279"/>
        <v>41750</v>
      </c>
      <c r="AQ121" s="1093">
        <f t="shared" si="279"/>
        <v>41785</v>
      </c>
      <c r="AR121" s="1092">
        <f t="shared" si="279"/>
        <v>41813</v>
      </c>
      <c r="AS121" s="1092">
        <f t="shared" si="279"/>
        <v>41855</v>
      </c>
      <c r="AT121" s="1092">
        <f t="shared" si="279"/>
        <v>41883</v>
      </c>
      <c r="AU121" s="555" t="s">
        <v>245</v>
      </c>
      <c r="AV121" s="555">
        <v>41918</v>
      </c>
      <c r="AW121" s="1095">
        <v>41953</v>
      </c>
      <c r="AX121" s="1092">
        <f t="shared" ref="AX121:BF121" si="280">AX124</f>
        <v>41285</v>
      </c>
      <c r="AY121" s="1092">
        <f t="shared" si="280"/>
        <v>42016</v>
      </c>
      <c r="AZ121" s="1092">
        <f t="shared" si="280"/>
        <v>42051</v>
      </c>
      <c r="BA121" s="1092">
        <f t="shared" si="280"/>
        <v>42107</v>
      </c>
      <c r="BB121" s="1092">
        <f t="shared" si="280"/>
        <v>42128</v>
      </c>
      <c r="BC121" s="1092">
        <f t="shared" si="280"/>
        <v>42163</v>
      </c>
      <c r="BD121" s="1092">
        <f t="shared" si="280"/>
        <v>42198</v>
      </c>
      <c r="BE121" s="1092">
        <f t="shared" si="280"/>
        <v>42226</v>
      </c>
      <c r="BF121" s="1092">
        <f t="shared" si="280"/>
        <v>42261</v>
      </c>
      <c r="BG121" s="555" t="s">
        <v>245</v>
      </c>
      <c r="BH121" s="1092">
        <f t="shared" ref="BH121:BR121" si="281">BH124</f>
        <v>42296</v>
      </c>
      <c r="BI121" s="1092">
        <f t="shared" si="281"/>
        <v>42331</v>
      </c>
      <c r="BJ121" s="1092">
        <f t="shared" si="281"/>
        <v>42373</v>
      </c>
      <c r="BK121" s="1092">
        <f t="shared" si="281"/>
        <v>42387</v>
      </c>
      <c r="BL121" s="1093">
        <f t="shared" si="281"/>
        <v>42408</v>
      </c>
      <c r="BM121" s="1093">
        <f t="shared" si="281"/>
        <v>42464</v>
      </c>
      <c r="BN121" s="1092">
        <f t="shared" si="281"/>
        <v>42485</v>
      </c>
      <c r="BO121" s="1091">
        <f t="shared" si="281"/>
        <v>42520</v>
      </c>
      <c r="BP121" s="1092">
        <f t="shared" si="281"/>
        <v>42555</v>
      </c>
      <c r="BQ121" s="1091">
        <f t="shared" si="281"/>
        <v>42590</v>
      </c>
      <c r="BR121" s="1092">
        <f t="shared" si="281"/>
        <v>42632</v>
      </c>
      <c r="BS121" s="1096" t="str">
        <f>BS124</f>
        <v>same as 12/30</v>
      </c>
      <c r="BT121" s="1093">
        <f>BT124</f>
        <v>42660</v>
      </c>
      <c r="BU121" s="1092">
        <f>BU124</f>
        <v>42688</v>
      </c>
      <c r="BV121" s="1091">
        <f t="shared" ref="BV121:CY121" si="282">BV124</f>
        <v>42723</v>
      </c>
      <c r="BW121" s="1092">
        <f t="shared" si="282"/>
        <v>42751</v>
      </c>
      <c r="BX121" s="1092">
        <f t="shared" si="282"/>
        <v>42786</v>
      </c>
      <c r="BY121" s="1091">
        <f>BY124</f>
        <v>42828</v>
      </c>
      <c r="BZ121" s="1092">
        <f t="shared" si="282"/>
        <v>42856</v>
      </c>
      <c r="CA121" s="1091">
        <f t="shared" si="282"/>
        <v>42891</v>
      </c>
      <c r="CB121" s="1093">
        <f t="shared" si="282"/>
        <v>42926</v>
      </c>
      <c r="CC121" s="1092">
        <f t="shared" si="282"/>
        <v>42961</v>
      </c>
      <c r="CD121" s="1091">
        <f t="shared" si="282"/>
        <v>43003</v>
      </c>
      <c r="CE121" s="1096" t="str">
        <f t="shared" si="282"/>
        <v>same as 12/30</v>
      </c>
      <c r="CF121" s="1097">
        <f t="shared" si="282"/>
        <v>42666</v>
      </c>
      <c r="CG121" s="1097">
        <f t="shared" si="282"/>
        <v>43066</v>
      </c>
      <c r="CH121" s="1097">
        <f t="shared" si="282"/>
        <v>43087</v>
      </c>
      <c r="CI121" s="1097">
        <f t="shared" si="282"/>
        <v>43115</v>
      </c>
      <c r="CJ121" s="1097">
        <f t="shared" si="282"/>
        <v>43143</v>
      </c>
      <c r="CK121" s="1097">
        <f t="shared" si="282"/>
        <v>43192</v>
      </c>
      <c r="CL121" s="1097">
        <f t="shared" si="282"/>
        <v>43213</v>
      </c>
      <c r="CM121" s="1097">
        <f t="shared" si="282"/>
        <v>43248</v>
      </c>
      <c r="CN121" s="1097">
        <f t="shared" si="282"/>
        <v>43290</v>
      </c>
      <c r="CO121" s="1097">
        <f t="shared" si="282"/>
        <v>43325</v>
      </c>
      <c r="CP121" s="1097">
        <f t="shared" si="282"/>
        <v>43360</v>
      </c>
      <c r="CQ121" s="1096" t="str">
        <f t="shared" si="282"/>
        <v>same as 12/30</v>
      </c>
      <c r="CR121" s="1098">
        <f t="shared" si="282"/>
        <v>43388</v>
      </c>
      <c r="CS121" s="1097">
        <f t="shared" si="282"/>
        <v>43416</v>
      </c>
      <c r="CT121" s="1097">
        <f t="shared" si="282"/>
        <v>43444</v>
      </c>
      <c r="CU121" s="1097"/>
      <c r="CV121" s="1097">
        <f t="shared" si="282"/>
        <v>43507</v>
      </c>
      <c r="CW121" s="727">
        <f t="shared" si="282"/>
        <v>43549</v>
      </c>
      <c r="CX121" s="1097"/>
      <c r="CY121" s="1097">
        <f t="shared" si="282"/>
        <v>43612</v>
      </c>
      <c r="CZ121" s="1097">
        <f>CZ124</f>
        <v>43675</v>
      </c>
      <c r="DA121" s="1097">
        <f>DA124</f>
        <v>43738</v>
      </c>
      <c r="DB121" s="1097">
        <f>DB124</f>
        <v>43794</v>
      </c>
      <c r="DC121" s="1097"/>
      <c r="DD121" s="1097">
        <f>DD124</f>
        <v>43857</v>
      </c>
      <c r="DE121" s="1097"/>
      <c r="DF121" s="1097">
        <f>DF124</f>
        <v>43990</v>
      </c>
      <c r="DG121" s="1097">
        <f>DG124</f>
        <v>44039</v>
      </c>
      <c r="DH121" s="1097">
        <f>DH124</f>
        <v>43722</v>
      </c>
      <c r="DI121" s="1091">
        <f>DI124</f>
        <v>44158</v>
      </c>
      <c r="DJ121" s="1668"/>
      <c r="DK121" s="1091">
        <f>DK124</f>
        <v>44221</v>
      </c>
      <c r="DL121" s="1668"/>
      <c r="DM121" s="1097">
        <f>DM124</f>
        <v>43989</v>
      </c>
      <c r="DN121" s="1097">
        <f>DN124</f>
        <v>44038</v>
      </c>
      <c r="DO121" s="1097">
        <f>DO124</f>
        <v>44452</v>
      </c>
      <c r="DP121" s="1091">
        <f>DP124</f>
        <v>44522</v>
      </c>
      <c r="DQ121" s="1668"/>
      <c r="DR121" s="1091">
        <f>DR124</f>
        <v>44585</v>
      </c>
      <c r="DS121" s="1668"/>
    </row>
    <row r="122" spans="1:123" ht="30" hidden="1" customHeight="1" x14ac:dyDescent="0.35">
      <c r="A122" s="1861"/>
      <c r="B122" s="1863"/>
      <c r="C122" s="42" t="s">
        <v>266</v>
      </c>
      <c r="D122" s="42"/>
      <c r="E122" s="1033"/>
      <c r="F122" s="1033"/>
      <c r="G122" s="1033"/>
      <c r="H122" s="1033"/>
      <c r="I122" s="1033"/>
      <c r="J122" s="1033"/>
      <c r="K122" s="1033"/>
      <c r="L122" s="1031"/>
      <c r="M122" s="1033"/>
      <c r="N122" s="1033"/>
      <c r="O122" s="1033"/>
      <c r="P122" s="1033"/>
      <c r="Q122" s="1033"/>
      <c r="R122" s="1033"/>
      <c r="S122" s="1033"/>
      <c r="T122" s="1099"/>
      <c r="U122" s="1100"/>
      <c r="V122" s="735"/>
      <c r="W122" s="375"/>
      <c r="X122" s="262"/>
      <c r="Y122" s="375"/>
      <c r="Z122" s="370"/>
      <c r="AA122" s="262"/>
      <c r="AB122" s="375"/>
      <c r="AC122" s="370"/>
      <c r="AD122" s="375"/>
      <c r="AE122" s="370"/>
      <c r="AF122" s="374"/>
      <c r="AG122" s="370"/>
      <c r="AH122" s="375"/>
      <c r="AI122" s="370"/>
      <c r="AJ122" s="262"/>
      <c r="AK122" s="370"/>
      <c r="AL122" s="374"/>
      <c r="AM122" s="374"/>
      <c r="AN122" s="1101"/>
      <c r="AO122" s="374"/>
      <c r="AP122" s="374"/>
      <c r="AQ122" s="374"/>
      <c r="AR122" s="370"/>
      <c r="AS122" s="370"/>
      <c r="AT122" s="370"/>
      <c r="AU122" s="262"/>
      <c r="AV122" s="370">
        <f t="shared" ref="AV122:BF122" si="283">AJ126</f>
        <v>41544</v>
      </c>
      <c r="AW122" s="370">
        <f t="shared" si="283"/>
        <v>41565</v>
      </c>
      <c r="AX122" s="370">
        <f t="shared" si="283"/>
        <v>41593</v>
      </c>
      <c r="AY122" s="370">
        <f t="shared" si="283"/>
        <v>41277</v>
      </c>
      <c r="AZ122" s="370">
        <f t="shared" si="283"/>
        <v>41291</v>
      </c>
      <c r="BA122" s="370">
        <f t="shared" si="283"/>
        <v>41353</v>
      </c>
      <c r="BB122" s="370">
        <f t="shared" si="283"/>
        <v>41747</v>
      </c>
      <c r="BC122" s="370">
        <f t="shared" si="283"/>
        <v>41421</v>
      </c>
      <c r="BD122" s="370">
        <f t="shared" si="283"/>
        <v>41810</v>
      </c>
      <c r="BE122" s="370">
        <f t="shared" si="283"/>
        <v>41852</v>
      </c>
      <c r="BF122" s="370">
        <f t="shared" si="283"/>
        <v>41879</v>
      </c>
      <c r="BG122" s="262" t="s">
        <v>245</v>
      </c>
      <c r="BH122" s="370">
        <f t="shared" ref="BH122:CP122" si="284">AV126</f>
        <v>41915</v>
      </c>
      <c r="BI122" s="370">
        <f t="shared" si="284"/>
        <v>41950</v>
      </c>
      <c r="BJ122" s="370">
        <f t="shared" si="284"/>
        <v>41280</v>
      </c>
      <c r="BK122" s="370">
        <f t="shared" si="284"/>
        <v>42013</v>
      </c>
      <c r="BL122" s="374">
        <f t="shared" si="284"/>
        <v>42048</v>
      </c>
      <c r="BM122" s="374">
        <f t="shared" si="284"/>
        <v>42104</v>
      </c>
      <c r="BN122" s="370">
        <f t="shared" si="284"/>
        <v>42125</v>
      </c>
      <c r="BO122" s="375">
        <f t="shared" si="284"/>
        <v>42160</v>
      </c>
      <c r="BP122" s="370">
        <f t="shared" si="284"/>
        <v>42195</v>
      </c>
      <c r="BQ122" s="375">
        <f t="shared" si="284"/>
        <v>42223</v>
      </c>
      <c r="BR122" s="370">
        <f t="shared" si="284"/>
        <v>42258</v>
      </c>
      <c r="BS122" s="344" t="s">
        <v>245</v>
      </c>
      <c r="BT122" s="374">
        <f t="shared" si="284"/>
        <v>42293</v>
      </c>
      <c r="BU122" s="370">
        <f t="shared" si="284"/>
        <v>42328</v>
      </c>
      <c r="BV122" s="375">
        <f t="shared" si="284"/>
        <v>42373</v>
      </c>
      <c r="BW122" s="370">
        <f t="shared" si="284"/>
        <v>42384</v>
      </c>
      <c r="BX122" s="370">
        <f t="shared" si="284"/>
        <v>42405</v>
      </c>
      <c r="BY122" s="375">
        <f t="shared" si="284"/>
        <v>42461</v>
      </c>
      <c r="BZ122" s="370">
        <f t="shared" si="284"/>
        <v>42482</v>
      </c>
      <c r="CA122" s="375">
        <f t="shared" si="284"/>
        <v>42517</v>
      </c>
      <c r="CB122" s="374">
        <f t="shared" si="284"/>
        <v>42552</v>
      </c>
      <c r="CC122" s="370">
        <f t="shared" si="284"/>
        <v>42587</v>
      </c>
      <c r="CD122" s="375">
        <f t="shared" si="284"/>
        <v>42629</v>
      </c>
      <c r="CE122" s="344" t="s">
        <v>245</v>
      </c>
      <c r="CF122" s="734">
        <f t="shared" si="284"/>
        <v>42657</v>
      </c>
      <c r="CG122" s="734">
        <f t="shared" si="284"/>
        <v>42685</v>
      </c>
      <c r="CH122" s="734">
        <f t="shared" si="284"/>
        <v>42720</v>
      </c>
      <c r="CI122" s="734">
        <f t="shared" si="284"/>
        <v>42748</v>
      </c>
      <c r="CJ122" s="734">
        <f t="shared" si="284"/>
        <v>42776</v>
      </c>
      <c r="CK122" s="734">
        <f t="shared" si="284"/>
        <v>42825</v>
      </c>
      <c r="CL122" s="734">
        <f t="shared" si="284"/>
        <v>42853</v>
      </c>
      <c r="CM122" s="734">
        <f t="shared" si="284"/>
        <v>42888</v>
      </c>
      <c r="CN122" s="734">
        <f t="shared" si="284"/>
        <v>42923</v>
      </c>
      <c r="CO122" s="734">
        <f t="shared" si="284"/>
        <v>42958</v>
      </c>
      <c r="CP122" s="734">
        <f t="shared" si="284"/>
        <v>43000</v>
      </c>
      <c r="CQ122" s="344" t="s">
        <v>245</v>
      </c>
      <c r="CR122" s="393">
        <f t="shared" ref="CR122:CY122" si="285">CF126</f>
        <v>42663</v>
      </c>
      <c r="CS122" s="734">
        <f t="shared" si="285"/>
        <v>43063</v>
      </c>
      <c r="CT122" s="734">
        <f>CH126</f>
        <v>43084</v>
      </c>
      <c r="CU122" s="734"/>
      <c r="CV122" s="734">
        <f t="shared" si="285"/>
        <v>43140</v>
      </c>
      <c r="CW122" s="727">
        <f t="shared" si="285"/>
        <v>43189</v>
      </c>
      <c r="CX122" s="734"/>
      <c r="CY122" s="734">
        <f t="shared" si="285"/>
        <v>43245</v>
      </c>
      <c r="CZ122" s="734">
        <f>CO126</f>
        <v>43322</v>
      </c>
      <c r="DA122" s="734">
        <f>CO126</f>
        <v>43322</v>
      </c>
      <c r="DB122" s="734">
        <f>CP126</f>
        <v>43357</v>
      </c>
      <c r="DC122" s="734"/>
      <c r="DD122" s="734">
        <f>CS126</f>
        <v>43413</v>
      </c>
      <c r="DE122" s="734"/>
      <c r="DF122" s="734">
        <f>CU126</f>
        <v>0</v>
      </c>
      <c r="DG122" s="734">
        <f>CV126</f>
        <v>43504</v>
      </c>
      <c r="DH122" s="734">
        <f>CV126</f>
        <v>43504</v>
      </c>
      <c r="DI122" s="375">
        <f>CW126</f>
        <v>43546</v>
      </c>
      <c r="DJ122" s="1668"/>
      <c r="DK122" s="375">
        <f>CZ126</f>
        <v>43672</v>
      </c>
      <c r="DL122" s="1668"/>
      <c r="DM122" s="734">
        <f>DB126</f>
        <v>43791</v>
      </c>
      <c r="DN122" s="734">
        <f>DC126</f>
        <v>0</v>
      </c>
      <c r="DO122" s="734">
        <f>DC126</f>
        <v>0</v>
      </c>
      <c r="DP122" s="375">
        <f>DD126</f>
        <v>43854</v>
      </c>
      <c r="DQ122" s="1668"/>
      <c r="DR122" s="375">
        <f>DG126</f>
        <v>44036</v>
      </c>
      <c r="DS122" s="1668"/>
    </row>
    <row r="123" spans="1:123" ht="30" customHeight="1" x14ac:dyDescent="0.35">
      <c r="A123" s="1861"/>
      <c r="B123" s="1863"/>
      <c r="C123" s="42" t="s">
        <v>524</v>
      </c>
      <c r="D123" s="42"/>
      <c r="E123" s="1033"/>
      <c r="F123" s="1033"/>
      <c r="G123" s="1033"/>
      <c r="H123" s="1033"/>
      <c r="I123" s="1033"/>
      <c r="J123" s="1033"/>
      <c r="K123" s="1033"/>
      <c r="L123" s="1031"/>
      <c r="M123" s="1033"/>
      <c r="N123" s="1033"/>
      <c r="O123" s="1033"/>
      <c r="P123" s="1033"/>
      <c r="Q123" s="1033"/>
      <c r="R123" s="1033"/>
      <c r="S123" s="1033"/>
      <c r="T123" s="1099"/>
      <c r="U123" s="1100"/>
      <c r="V123" s="735"/>
      <c r="W123" s="375"/>
      <c r="X123" s="262"/>
      <c r="Y123" s="375"/>
      <c r="Z123" s="370"/>
      <c r="AA123" s="262"/>
      <c r="AB123" s="375"/>
      <c r="AC123" s="370"/>
      <c r="AD123" s="375"/>
      <c r="AE123" s="370"/>
      <c r="AF123" s="374"/>
      <c r="AG123" s="370"/>
      <c r="AH123" s="375"/>
      <c r="AI123" s="370"/>
      <c r="AJ123" s="262"/>
      <c r="AK123" s="370"/>
      <c r="AL123" s="374"/>
      <c r="AM123" s="374"/>
      <c r="AN123" s="1101"/>
      <c r="AO123" s="374"/>
      <c r="AP123" s="374"/>
      <c r="AQ123" s="374"/>
      <c r="AR123" s="370"/>
      <c r="AS123" s="370"/>
      <c r="AT123" s="370"/>
      <c r="AU123" s="262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262"/>
      <c r="BH123" s="370"/>
      <c r="BI123" s="370"/>
      <c r="BJ123" s="370"/>
      <c r="BK123" s="370"/>
      <c r="BL123" s="374"/>
      <c r="BM123" s="374"/>
      <c r="BN123" s="370"/>
      <c r="BO123" s="375"/>
      <c r="BP123" s="370"/>
      <c r="BQ123" s="375"/>
      <c r="BR123" s="370"/>
      <c r="BS123" s="344"/>
      <c r="BT123" s="374"/>
      <c r="BU123" s="370"/>
      <c r="BV123" s="375"/>
      <c r="BW123" s="370"/>
      <c r="BX123" s="370"/>
      <c r="BY123" s="375"/>
      <c r="BZ123" s="370"/>
      <c r="CA123" s="375"/>
      <c r="CB123" s="374"/>
      <c r="CC123" s="370"/>
      <c r="CD123" s="375"/>
      <c r="CE123" s="344"/>
      <c r="CF123" s="734"/>
      <c r="CG123" s="734"/>
      <c r="CH123" s="734"/>
      <c r="CI123" s="734"/>
      <c r="CJ123" s="734"/>
      <c r="CK123" s="734"/>
      <c r="CL123" s="734"/>
      <c r="CM123" s="734"/>
      <c r="CN123" s="734"/>
      <c r="CO123" s="734"/>
      <c r="CP123" s="734"/>
      <c r="CQ123" s="344"/>
      <c r="CR123" s="393"/>
      <c r="CS123" s="734"/>
      <c r="CT123" s="734"/>
      <c r="CU123" s="734"/>
      <c r="CV123" s="734"/>
      <c r="CW123" s="727"/>
      <c r="CX123" s="734"/>
      <c r="CY123" s="734"/>
      <c r="CZ123" s="734"/>
      <c r="DA123" s="734"/>
      <c r="DB123" s="734"/>
      <c r="DC123" s="734"/>
      <c r="DD123" s="734"/>
      <c r="DE123" s="734"/>
      <c r="DF123" s="734"/>
      <c r="DG123" s="734"/>
      <c r="DH123" s="734"/>
      <c r="DI123" s="375"/>
      <c r="DJ123" s="1668"/>
      <c r="DK123" s="375"/>
      <c r="DL123" s="1897"/>
      <c r="DM123" s="1033"/>
      <c r="DN123" s="1033">
        <f t="shared" ref="DN123:DO123" si="286">DN126+14</f>
        <v>44049</v>
      </c>
      <c r="DO123" s="1033">
        <f t="shared" si="286"/>
        <v>44463</v>
      </c>
      <c r="DP123" s="1033">
        <f>DP126+14</f>
        <v>44533</v>
      </c>
      <c r="DQ123" s="1898"/>
      <c r="DR123" s="375"/>
      <c r="DS123" s="1668"/>
    </row>
    <row r="124" spans="1:123" ht="30" customHeight="1" x14ac:dyDescent="0.35">
      <c r="A124" s="1861"/>
      <c r="B124" s="1863"/>
      <c r="C124" s="1086" t="s">
        <v>267</v>
      </c>
      <c r="D124" s="1086"/>
      <c r="E124" s="1087"/>
      <c r="F124" s="1087"/>
      <c r="G124" s="1087"/>
      <c r="H124" s="1087"/>
      <c r="I124" s="1087"/>
      <c r="J124" s="1087"/>
      <c r="K124" s="1087"/>
      <c r="L124" s="1088"/>
      <c r="M124" s="1087"/>
      <c r="N124" s="1087"/>
      <c r="O124" s="1087"/>
      <c r="P124" s="1087"/>
      <c r="Q124" s="1087"/>
      <c r="R124" s="1087"/>
      <c r="S124" s="1087"/>
      <c r="T124" s="1089"/>
      <c r="U124" s="1090"/>
      <c r="V124" s="612"/>
      <c r="W124" s="1091"/>
      <c r="X124" s="1095"/>
      <c r="Y124" s="1103"/>
      <c r="Z124" s="1092"/>
      <c r="AA124" s="555"/>
      <c r="AB124" s="1096">
        <f>AB126+4</f>
        <v>40950</v>
      </c>
      <c r="AC124" s="555">
        <f t="shared" ref="AC124:AI124" si="287">AC126+3</f>
        <v>41357</v>
      </c>
      <c r="AD124" s="1096">
        <f t="shared" si="287"/>
        <v>41020</v>
      </c>
      <c r="AE124" s="555">
        <f t="shared" si="287"/>
        <v>41062</v>
      </c>
      <c r="AF124" s="557">
        <f t="shared" si="287"/>
        <v>41449</v>
      </c>
      <c r="AG124" s="555">
        <f t="shared" si="287"/>
        <v>41477</v>
      </c>
      <c r="AH124" s="1096">
        <f t="shared" si="287"/>
        <v>41505</v>
      </c>
      <c r="AI124" s="555">
        <f t="shared" si="287"/>
        <v>41532</v>
      </c>
      <c r="AJ124" s="555">
        <v>41547</v>
      </c>
      <c r="AK124" s="555">
        <f>AK126+3</f>
        <v>41568</v>
      </c>
      <c r="AL124" s="557">
        <f>AL126+3</f>
        <v>41596</v>
      </c>
      <c r="AM124" s="1094">
        <v>41280</v>
      </c>
      <c r="AN124" s="1094">
        <v>41293</v>
      </c>
      <c r="AO124" s="1094">
        <v>41357</v>
      </c>
      <c r="AP124" s="1093">
        <f>AP120-18</f>
        <v>41750</v>
      </c>
      <c r="AQ124" s="1093">
        <f>AQ120-11</f>
        <v>41785</v>
      </c>
      <c r="AR124" s="1092">
        <f>AR120-11</f>
        <v>41813</v>
      </c>
      <c r="AS124" s="612">
        <f>AS120-0</f>
        <v>41855</v>
      </c>
      <c r="AT124" s="1092">
        <v>41883</v>
      </c>
      <c r="AU124" s="555" t="s">
        <v>245</v>
      </c>
      <c r="AV124" s="1092">
        <v>41918</v>
      </c>
      <c r="AW124" s="1095">
        <v>41953</v>
      </c>
      <c r="AX124" s="1092">
        <v>41285</v>
      </c>
      <c r="AY124" s="1092">
        <v>42016</v>
      </c>
      <c r="AZ124" s="1092">
        <v>42051</v>
      </c>
      <c r="BA124" s="612">
        <v>42107</v>
      </c>
      <c r="BB124" s="1092">
        <f>BB117-9</f>
        <v>42128</v>
      </c>
      <c r="BC124" s="1092">
        <f>BC117-5</f>
        <v>42163</v>
      </c>
      <c r="BD124" s="612">
        <f>BD117</f>
        <v>42198</v>
      </c>
      <c r="BE124" s="1092">
        <f>BE117-7</f>
        <v>42226</v>
      </c>
      <c r="BF124" s="1092">
        <f>BF117-7</f>
        <v>42261</v>
      </c>
      <c r="BG124" s="555" t="s">
        <v>245</v>
      </c>
      <c r="BH124" s="1092">
        <v>42296</v>
      </c>
      <c r="BI124" s="1092">
        <v>42331</v>
      </c>
      <c r="BJ124" s="612">
        <v>42373</v>
      </c>
      <c r="BK124" s="1092">
        <f>BK126+3</f>
        <v>42387</v>
      </c>
      <c r="BL124" s="1094">
        <f>BL117-31</f>
        <v>42408</v>
      </c>
      <c r="BM124" s="1093">
        <f>BM117-21</f>
        <v>42464</v>
      </c>
      <c r="BN124" s="1092">
        <f>BN117-28</f>
        <v>42485</v>
      </c>
      <c r="BO124" s="1091">
        <f>BO117-28</f>
        <v>42520</v>
      </c>
      <c r="BP124" s="1092">
        <f>BP117-29</f>
        <v>42555</v>
      </c>
      <c r="BQ124" s="1091">
        <f>BQ117-29</f>
        <v>42590</v>
      </c>
      <c r="BR124" s="1092">
        <f>BR117-17</f>
        <v>42632</v>
      </c>
      <c r="BS124" s="1096" t="s">
        <v>245</v>
      </c>
      <c r="BT124" s="1093">
        <f>BT117-20</f>
        <v>42660</v>
      </c>
      <c r="BU124" s="1092">
        <f>BU117-20</f>
        <v>42688</v>
      </c>
      <c r="BV124" s="1103">
        <f>BV117-27</f>
        <v>42723</v>
      </c>
      <c r="BW124" s="1092">
        <f>BW117-27</f>
        <v>42751</v>
      </c>
      <c r="BX124" s="1092">
        <f>BX117-20</f>
        <v>42786</v>
      </c>
      <c r="BY124" s="1091">
        <f>BY117-20</f>
        <v>42828</v>
      </c>
      <c r="BZ124" s="1092">
        <f>BZ117-34</f>
        <v>42856</v>
      </c>
      <c r="CA124" s="1091">
        <f>CA117-20</f>
        <v>42891</v>
      </c>
      <c r="CB124" s="1093">
        <f>CB117-20</f>
        <v>42926</v>
      </c>
      <c r="CC124" s="1092">
        <f>CC117-20</f>
        <v>42961</v>
      </c>
      <c r="CD124" s="1103">
        <f>CD117-6</f>
        <v>43003</v>
      </c>
      <c r="CE124" s="1096" t="s">
        <v>245</v>
      </c>
      <c r="CF124" s="1097">
        <f>CF117-41</f>
        <v>42666</v>
      </c>
      <c r="CG124" s="1097">
        <f>CG117-34</f>
        <v>43066</v>
      </c>
      <c r="CH124" s="1104">
        <f>CH117-48</f>
        <v>43087</v>
      </c>
      <c r="CI124" s="1097">
        <f>CI117-55</f>
        <v>43115</v>
      </c>
      <c r="CJ124" s="1097">
        <f>CJ117-48</f>
        <v>43143</v>
      </c>
      <c r="CK124" s="1097">
        <f>CK117-41</f>
        <v>43192</v>
      </c>
      <c r="CL124" s="1097">
        <f>CL117-41</f>
        <v>43213</v>
      </c>
      <c r="CM124" s="1097">
        <f>CM117-48</f>
        <v>43248</v>
      </c>
      <c r="CN124" s="1097">
        <f>CN117-34</f>
        <v>43290</v>
      </c>
      <c r="CO124" s="1097">
        <f>CO117-34</f>
        <v>43325</v>
      </c>
      <c r="CP124" s="1097">
        <f>CP117-34</f>
        <v>43360</v>
      </c>
      <c r="CQ124" s="1096" t="s">
        <v>245</v>
      </c>
      <c r="CR124" s="1098">
        <f>CR117-41</f>
        <v>43388</v>
      </c>
      <c r="CS124" s="1097">
        <f>CS117-41</f>
        <v>43416</v>
      </c>
      <c r="CT124" s="1097">
        <f>CT117-44</f>
        <v>43444</v>
      </c>
      <c r="CU124" s="1097"/>
      <c r="CV124" s="1097">
        <f>CV117-42</f>
        <v>43507</v>
      </c>
      <c r="CW124" s="727">
        <f>CW117-30</f>
        <v>43549</v>
      </c>
      <c r="CX124" s="1097"/>
      <c r="CY124" s="1097">
        <f>CY117-29</f>
        <v>43612</v>
      </c>
      <c r="CZ124" s="1097">
        <f>CZ117-31</f>
        <v>43675</v>
      </c>
      <c r="DA124" s="1097">
        <f>DA117-31</f>
        <v>43738</v>
      </c>
      <c r="DB124" s="1104">
        <f>DB117-24</f>
        <v>43794</v>
      </c>
      <c r="DC124" s="1097"/>
      <c r="DD124" s="1097">
        <f>DD117-62</f>
        <v>43857</v>
      </c>
      <c r="DE124" s="1097"/>
      <c r="DF124" s="1097">
        <f>DF117-21</f>
        <v>43990</v>
      </c>
      <c r="DG124" s="1097">
        <f>DG117-33</f>
        <v>44039</v>
      </c>
      <c r="DH124" s="1097">
        <f>DH117-47</f>
        <v>43722</v>
      </c>
      <c r="DI124" s="1103">
        <f>DI117-25</f>
        <v>44158</v>
      </c>
      <c r="DJ124" s="1668"/>
      <c r="DK124" s="1103">
        <f>DK117-63</f>
        <v>44221</v>
      </c>
      <c r="DL124" s="1668"/>
      <c r="DM124" s="1097">
        <f>DM117-22</f>
        <v>43989</v>
      </c>
      <c r="DN124" s="1097">
        <f>DN117-34</f>
        <v>44038</v>
      </c>
      <c r="DO124" s="1097">
        <f>DO117-48</f>
        <v>44452</v>
      </c>
      <c r="DP124" s="1103">
        <f>DP117-26</f>
        <v>44522</v>
      </c>
      <c r="DQ124" s="1668"/>
      <c r="DR124" s="1103">
        <f>DR117-64</f>
        <v>44585</v>
      </c>
      <c r="DS124" s="1668"/>
    </row>
    <row r="125" spans="1:123" ht="30" hidden="1" customHeight="1" x14ac:dyDescent="0.35">
      <c r="A125" s="1861"/>
      <c r="B125" s="1863"/>
      <c r="C125" s="42" t="s">
        <v>447</v>
      </c>
      <c r="D125" s="42"/>
      <c r="E125" s="1033"/>
      <c r="F125" s="1033"/>
      <c r="G125" s="1033"/>
      <c r="H125" s="1033"/>
      <c r="I125" s="1033"/>
      <c r="J125" s="1033"/>
      <c r="K125" s="1033"/>
      <c r="L125" s="1031"/>
      <c r="M125" s="1033"/>
      <c r="N125" s="1033"/>
      <c r="O125" s="1033"/>
      <c r="P125" s="1033"/>
      <c r="Q125" s="1033"/>
      <c r="R125" s="1033"/>
      <c r="S125" s="1033"/>
      <c r="T125" s="1099"/>
      <c r="U125" s="1100"/>
      <c r="V125" s="735"/>
      <c r="W125" s="375"/>
      <c r="X125" s="262"/>
      <c r="Y125" s="375"/>
      <c r="Z125" s="370"/>
      <c r="AA125" s="262"/>
      <c r="AB125" s="375"/>
      <c r="AC125" s="370"/>
      <c r="AD125" s="375"/>
      <c r="AE125" s="370"/>
      <c r="AF125" s="374"/>
      <c r="AG125" s="370"/>
      <c r="AH125" s="375"/>
      <c r="AI125" s="370"/>
      <c r="AJ125" s="262"/>
      <c r="AK125" s="370"/>
      <c r="AL125" s="374"/>
      <c r="AM125" s="374"/>
      <c r="AN125" s="1101"/>
      <c r="AO125" s="374"/>
      <c r="AP125" s="374"/>
      <c r="AQ125" s="374"/>
      <c r="AR125" s="370"/>
      <c r="AS125" s="370"/>
      <c r="AT125" s="370"/>
      <c r="AU125" s="262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262"/>
      <c r="BH125" s="370"/>
      <c r="BI125" s="370"/>
      <c r="BJ125" s="370"/>
      <c r="BK125" s="370"/>
      <c r="BL125" s="374"/>
      <c r="BM125" s="374"/>
      <c r="BN125" s="370"/>
      <c r="BO125" s="375"/>
      <c r="BP125" s="370"/>
      <c r="BQ125" s="375"/>
      <c r="BR125" s="370"/>
      <c r="BS125" s="344"/>
      <c r="BT125" s="374"/>
      <c r="BU125" s="370"/>
      <c r="BV125" s="375"/>
      <c r="BW125" s="370"/>
      <c r="BX125" s="370"/>
      <c r="BY125" s="375"/>
      <c r="BZ125" s="262"/>
      <c r="CA125" s="375"/>
      <c r="CB125" s="374"/>
      <c r="CC125" s="370"/>
      <c r="CD125" s="375"/>
      <c r="CE125" s="344"/>
      <c r="CF125" s="734"/>
      <c r="CG125" s="734"/>
      <c r="CH125" s="734"/>
      <c r="CI125" s="734"/>
      <c r="CJ125" s="734"/>
      <c r="CK125" s="734"/>
      <c r="CL125" s="734"/>
      <c r="CM125" s="734"/>
      <c r="CN125" s="734"/>
      <c r="CO125" s="734"/>
      <c r="CP125" s="734"/>
      <c r="CQ125" s="344"/>
      <c r="CR125" s="393"/>
      <c r="CS125" s="734"/>
      <c r="CT125" s="734"/>
      <c r="CU125" s="734"/>
      <c r="CV125" s="734"/>
      <c r="CW125" s="727"/>
      <c r="CX125" s="734"/>
      <c r="CY125" s="734">
        <f>CR126</f>
        <v>43385</v>
      </c>
      <c r="CZ125" s="734">
        <f>CS126</f>
        <v>43413</v>
      </c>
      <c r="DA125" s="734">
        <f>CT126</f>
        <v>43441</v>
      </c>
      <c r="DB125" s="734">
        <f>CU126</f>
        <v>0</v>
      </c>
      <c r="DC125" s="734"/>
      <c r="DD125" s="734">
        <f>CW126</f>
        <v>43546</v>
      </c>
      <c r="DE125" s="734"/>
      <c r="DF125" s="734">
        <f>CY126</f>
        <v>43608</v>
      </c>
      <c r="DG125" s="734">
        <f>CZ126</f>
        <v>43672</v>
      </c>
      <c r="DH125" s="734">
        <f>DA126</f>
        <v>43356</v>
      </c>
      <c r="DI125" s="375">
        <f>DB126</f>
        <v>43791</v>
      </c>
      <c r="DJ125" s="1668"/>
      <c r="DK125" s="375"/>
      <c r="DL125" s="1668"/>
      <c r="DM125" s="734">
        <f>DF126</f>
        <v>43987</v>
      </c>
      <c r="DN125" s="734">
        <f>DG126</f>
        <v>44036</v>
      </c>
      <c r="DO125" s="734">
        <f>DH126</f>
        <v>43719</v>
      </c>
      <c r="DP125" s="375">
        <f>DI126</f>
        <v>44155</v>
      </c>
      <c r="DQ125" s="1668"/>
      <c r="DR125" s="375"/>
      <c r="DS125" s="1668"/>
    </row>
    <row r="126" spans="1:123" ht="30" customHeight="1" x14ac:dyDescent="0.35">
      <c r="A126" s="1861"/>
      <c r="B126" s="1863"/>
      <c r="C126" s="1112" t="s">
        <v>268</v>
      </c>
      <c r="D126" s="1112"/>
      <c r="E126" s="1105"/>
      <c r="F126" s="1105"/>
      <c r="G126" s="1113"/>
      <c r="H126" s="1105"/>
      <c r="I126" s="1105"/>
      <c r="J126" s="1105"/>
      <c r="K126" s="1105"/>
      <c r="L126" s="1114"/>
      <c r="M126" s="1105"/>
      <c r="N126" s="1105"/>
      <c r="O126" s="1106"/>
      <c r="P126" s="1105"/>
      <c r="Q126" s="1105"/>
      <c r="R126" s="1105"/>
      <c r="S126" s="1105"/>
      <c r="T126" s="1106"/>
      <c r="U126" s="1115"/>
      <c r="V126" s="1116"/>
      <c r="W126" s="1108"/>
      <c r="X126" s="1110"/>
      <c r="Y126" s="1108"/>
      <c r="Z126" s="1107"/>
      <c r="AA126" s="1110"/>
      <c r="AB126" s="1117">
        <v>40946</v>
      </c>
      <c r="AC126" s="1107">
        <v>41354</v>
      </c>
      <c r="AD126" s="1108">
        <v>41017</v>
      </c>
      <c r="AE126" s="1116">
        <v>41059</v>
      </c>
      <c r="AF126" s="1118">
        <v>41446</v>
      </c>
      <c r="AG126" s="1116">
        <v>41474</v>
      </c>
      <c r="AH126" s="1117">
        <v>41502</v>
      </c>
      <c r="AI126" s="1116">
        <v>41529</v>
      </c>
      <c r="AJ126" s="592">
        <v>41544</v>
      </c>
      <c r="AK126" s="1116">
        <v>41565</v>
      </c>
      <c r="AL126" s="1118">
        <v>41593</v>
      </c>
      <c r="AM126" s="1119">
        <v>41277</v>
      </c>
      <c r="AN126" s="1119">
        <v>41291</v>
      </c>
      <c r="AO126" s="1119">
        <v>41353</v>
      </c>
      <c r="AP126" s="591">
        <f>AP124-3</f>
        <v>41747</v>
      </c>
      <c r="AQ126" s="1119">
        <v>41421</v>
      </c>
      <c r="AR126" s="592">
        <f>AR124-3</f>
        <v>41810</v>
      </c>
      <c r="AS126" s="592">
        <f>AS124-3</f>
        <v>41852</v>
      </c>
      <c r="AT126" s="592">
        <f>AT124-4</f>
        <v>41879</v>
      </c>
      <c r="AU126" s="592" t="s">
        <v>245</v>
      </c>
      <c r="AV126" s="592">
        <v>41915</v>
      </c>
      <c r="AW126" s="593">
        <v>41950</v>
      </c>
      <c r="AX126" s="592">
        <v>41280</v>
      </c>
      <c r="AY126" s="592">
        <v>42013</v>
      </c>
      <c r="AZ126" s="592">
        <v>42048</v>
      </c>
      <c r="BA126" s="592">
        <f t="shared" ref="BA126:BF126" si="288">BA124-3</f>
        <v>42104</v>
      </c>
      <c r="BB126" s="592">
        <f t="shared" si="288"/>
        <v>42125</v>
      </c>
      <c r="BC126" s="592">
        <f t="shared" si="288"/>
        <v>42160</v>
      </c>
      <c r="BD126" s="592">
        <f t="shared" si="288"/>
        <v>42195</v>
      </c>
      <c r="BE126" s="593">
        <f t="shared" si="288"/>
        <v>42223</v>
      </c>
      <c r="BF126" s="592">
        <f t="shared" si="288"/>
        <v>42258</v>
      </c>
      <c r="BG126" s="592" t="s">
        <v>245</v>
      </c>
      <c r="BH126" s="593">
        <v>42293</v>
      </c>
      <c r="BI126" s="592">
        <v>42328</v>
      </c>
      <c r="BJ126" s="593">
        <v>42373</v>
      </c>
      <c r="BK126" s="592">
        <f>BK133+3</f>
        <v>42384</v>
      </c>
      <c r="BL126" s="591">
        <f t="shared" ref="BL126:BR126" si="289">BL124-3</f>
        <v>42405</v>
      </c>
      <c r="BM126" s="591">
        <f t="shared" si="289"/>
        <v>42461</v>
      </c>
      <c r="BN126" s="592">
        <f t="shared" si="289"/>
        <v>42482</v>
      </c>
      <c r="BO126" s="590">
        <f t="shared" si="289"/>
        <v>42517</v>
      </c>
      <c r="BP126" s="592">
        <f t="shared" si="289"/>
        <v>42552</v>
      </c>
      <c r="BQ126" s="590">
        <f t="shared" si="289"/>
        <v>42587</v>
      </c>
      <c r="BR126" s="592">
        <f t="shared" si="289"/>
        <v>42629</v>
      </c>
      <c r="BS126" s="590" t="s">
        <v>245</v>
      </c>
      <c r="BT126" s="591">
        <f>BT124-3</f>
        <v>42657</v>
      </c>
      <c r="BU126" s="592">
        <f>BU124-3</f>
        <v>42685</v>
      </c>
      <c r="BV126" s="590">
        <f>BV124-3</f>
        <v>42720</v>
      </c>
      <c r="BW126" s="592">
        <f>BW124-3</f>
        <v>42748</v>
      </c>
      <c r="BX126" s="592">
        <f>BX124-10</f>
        <v>42776</v>
      </c>
      <c r="BY126" s="590">
        <f t="shared" ref="BY126:CD126" si="290">BY124-3</f>
        <v>42825</v>
      </c>
      <c r="BZ126" s="592">
        <f t="shared" si="290"/>
        <v>42853</v>
      </c>
      <c r="CA126" s="590">
        <f t="shared" si="290"/>
        <v>42888</v>
      </c>
      <c r="CB126" s="591">
        <f t="shared" si="290"/>
        <v>42923</v>
      </c>
      <c r="CC126" s="592">
        <f t="shared" si="290"/>
        <v>42958</v>
      </c>
      <c r="CD126" s="590">
        <f t="shared" si="290"/>
        <v>43000</v>
      </c>
      <c r="CE126" s="590" t="s">
        <v>245</v>
      </c>
      <c r="CF126" s="1120">
        <f t="shared" ref="CF126:CP126" si="291">CF124-3</f>
        <v>42663</v>
      </c>
      <c r="CG126" s="1120">
        <f t="shared" si="291"/>
        <v>43063</v>
      </c>
      <c r="CH126" s="1120">
        <f t="shared" si="291"/>
        <v>43084</v>
      </c>
      <c r="CI126" s="1120">
        <f t="shared" si="291"/>
        <v>43112</v>
      </c>
      <c r="CJ126" s="1120">
        <f t="shared" si="291"/>
        <v>43140</v>
      </c>
      <c r="CK126" s="1120">
        <f t="shared" si="291"/>
        <v>43189</v>
      </c>
      <c r="CL126" s="1120">
        <f t="shared" si="291"/>
        <v>43210</v>
      </c>
      <c r="CM126" s="1120">
        <f t="shared" si="291"/>
        <v>43245</v>
      </c>
      <c r="CN126" s="1120">
        <f t="shared" si="291"/>
        <v>43287</v>
      </c>
      <c r="CO126" s="1120">
        <f t="shared" si="291"/>
        <v>43322</v>
      </c>
      <c r="CP126" s="1120">
        <f t="shared" si="291"/>
        <v>43357</v>
      </c>
      <c r="CQ126" s="590" t="s">
        <v>245</v>
      </c>
      <c r="CR126" s="1120">
        <f>CR124-3</f>
        <v>43385</v>
      </c>
      <c r="CS126" s="1120">
        <f>CS124-3</f>
        <v>43413</v>
      </c>
      <c r="CT126" s="1120">
        <f>CT124-3</f>
        <v>43441</v>
      </c>
      <c r="CU126" s="1120"/>
      <c r="CV126" s="1120">
        <f>CV124-3</f>
        <v>43504</v>
      </c>
      <c r="CW126" s="1590">
        <f>CW124-3</f>
        <v>43546</v>
      </c>
      <c r="CX126" s="1120"/>
      <c r="CY126" s="1121">
        <f>CY124-4</f>
        <v>43608</v>
      </c>
      <c r="CZ126" s="1120">
        <f>CZ124-3</f>
        <v>43672</v>
      </c>
      <c r="DA126" s="1120">
        <v>43356</v>
      </c>
      <c r="DB126" s="1120">
        <f>DB124-3</f>
        <v>43791</v>
      </c>
      <c r="DC126" s="1120"/>
      <c r="DD126" s="1120">
        <f>DD124-3</f>
        <v>43854</v>
      </c>
      <c r="DE126" s="1120"/>
      <c r="DF126" s="1120">
        <f>DF124-3</f>
        <v>43987</v>
      </c>
      <c r="DG126" s="1120">
        <f>DG124-3</f>
        <v>44036</v>
      </c>
      <c r="DH126" s="1120">
        <f>DH124-3</f>
        <v>43719</v>
      </c>
      <c r="DI126" s="590">
        <f>DI124-3</f>
        <v>44155</v>
      </c>
      <c r="DJ126" s="1671"/>
      <c r="DK126" s="590">
        <f>DK124-3</f>
        <v>44218</v>
      </c>
      <c r="DL126" s="1671"/>
      <c r="DM126" s="1120">
        <f>DM124-3</f>
        <v>43986</v>
      </c>
      <c r="DN126" s="1120">
        <f>DN124-3</f>
        <v>44035</v>
      </c>
      <c r="DO126" s="1120">
        <f>DO124-3</f>
        <v>44449</v>
      </c>
      <c r="DP126" s="590">
        <f>DP124-3</f>
        <v>44519</v>
      </c>
      <c r="DQ126" s="1671"/>
      <c r="DR126" s="590">
        <f>DR124-3</f>
        <v>44582</v>
      </c>
      <c r="DS126" s="1671"/>
    </row>
    <row r="127" spans="1:123" ht="45" hidden="1" customHeight="1" x14ac:dyDescent="0.35">
      <c r="A127" s="1861"/>
      <c r="B127" s="1863"/>
      <c r="C127" s="42" t="s">
        <v>269</v>
      </c>
      <c r="D127" s="42"/>
      <c r="E127" s="1031"/>
      <c r="F127" s="1031"/>
      <c r="G127" s="1031"/>
      <c r="H127" s="1031"/>
      <c r="I127" s="1031"/>
      <c r="J127" s="1031"/>
      <c r="K127" s="1031"/>
      <c r="L127" s="1031"/>
      <c r="M127" s="1031"/>
      <c r="N127" s="1031"/>
      <c r="O127" s="1031"/>
      <c r="P127" s="1031"/>
      <c r="Q127" s="1031"/>
      <c r="R127" s="1031"/>
      <c r="S127" s="1031"/>
      <c r="T127" s="1031"/>
      <c r="U127" s="1122"/>
      <c r="V127" s="262"/>
      <c r="W127" s="344"/>
      <c r="X127" s="262"/>
      <c r="Y127" s="344"/>
      <c r="Z127" s="262"/>
      <c r="AA127" s="262"/>
      <c r="AB127" s="344" t="s">
        <v>270</v>
      </c>
      <c r="AC127" s="262" t="s">
        <v>270</v>
      </c>
      <c r="AD127" s="344" t="s">
        <v>270</v>
      </c>
      <c r="AE127" s="262" t="s">
        <v>270</v>
      </c>
      <c r="AF127" s="249" t="s">
        <v>270</v>
      </c>
      <c r="AG127" s="262" t="s">
        <v>270</v>
      </c>
      <c r="AH127" s="344" t="s">
        <v>270</v>
      </c>
      <c r="AI127" s="262" t="s">
        <v>270</v>
      </c>
      <c r="AJ127" s="262" t="s">
        <v>114</v>
      </c>
      <c r="AK127" s="262" t="s">
        <v>270</v>
      </c>
      <c r="AL127" s="249" t="s">
        <v>270</v>
      </c>
      <c r="AM127" s="1123"/>
      <c r="AN127" s="1123"/>
      <c r="AO127" s="1123"/>
      <c r="AP127" s="1123"/>
      <c r="AQ127" s="1123"/>
      <c r="AR127" s="345"/>
      <c r="AS127" s="345"/>
      <c r="AT127" s="345"/>
      <c r="AU127" s="470" t="s">
        <v>245</v>
      </c>
      <c r="AV127" s="345"/>
      <c r="AW127" s="1124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470" t="s">
        <v>245</v>
      </c>
      <c r="BH127" s="345"/>
      <c r="BI127" s="345"/>
      <c r="BJ127" s="345"/>
      <c r="BK127" s="345"/>
      <c r="BL127" s="1125"/>
      <c r="BM127" s="1125"/>
      <c r="BN127" s="842"/>
      <c r="BO127" s="737"/>
      <c r="BP127" s="345"/>
      <c r="BQ127" s="737"/>
      <c r="BR127" s="345"/>
      <c r="BS127" s="1126" t="s">
        <v>245</v>
      </c>
      <c r="BT127" s="1123"/>
      <c r="BU127" s="345"/>
      <c r="BV127" s="737"/>
      <c r="BW127" s="345"/>
      <c r="BX127" s="345"/>
      <c r="BY127" s="737"/>
      <c r="BZ127" s="345"/>
      <c r="CA127" s="737"/>
      <c r="CB127" s="1123"/>
      <c r="CC127" s="345"/>
      <c r="CD127" s="737"/>
      <c r="CE127" s="1126" t="s">
        <v>245</v>
      </c>
      <c r="CF127" s="1127"/>
      <c r="CG127" s="1127"/>
      <c r="CH127" s="1127"/>
      <c r="CI127" s="1127"/>
      <c r="CJ127" s="1127"/>
      <c r="CK127" s="1127"/>
      <c r="CL127" s="1127"/>
      <c r="CM127" s="1127"/>
      <c r="CN127" s="1127"/>
      <c r="CO127" s="1127"/>
      <c r="CP127" s="1127"/>
      <c r="CQ127" s="469" t="s">
        <v>245</v>
      </c>
      <c r="CR127" s="1128"/>
      <c r="CS127" s="1127"/>
      <c r="CT127" s="1127"/>
      <c r="CU127" s="1127"/>
      <c r="CV127" s="1127"/>
      <c r="CW127" s="1415"/>
      <c r="CX127" s="1127"/>
      <c r="CY127" s="1127"/>
      <c r="CZ127" s="1127"/>
      <c r="DA127" s="1127"/>
      <c r="DB127" s="1127"/>
      <c r="DC127" s="1127"/>
      <c r="DD127" s="1127"/>
      <c r="DE127" s="1127"/>
      <c r="DF127" s="1127"/>
      <c r="DG127" s="1127"/>
      <c r="DH127" s="1127"/>
      <c r="DI127" s="737"/>
      <c r="DJ127" s="1670"/>
      <c r="DK127" s="737"/>
      <c r="DL127" s="1670"/>
      <c r="DM127" s="1127"/>
      <c r="DN127" s="1127"/>
      <c r="DO127" s="1127"/>
      <c r="DP127" s="737"/>
      <c r="DQ127" s="1670"/>
      <c r="DR127" s="737"/>
      <c r="DS127" s="1670"/>
    </row>
    <row r="128" spans="1:123" ht="30" hidden="1" customHeight="1" x14ac:dyDescent="0.35">
      <c r="A128" s="1861"/>
      <c r="B128" s="1863"/>
      <c r="C128" s="1129" t="s">
        <v>169</v>
      </c>
      <c r="D128" s="1129"/>
      <c r="E128" s="1130"/>
      <c r="F128" s="1130"/>
      <c r="G128" s="1130"/>
      <c r="H128" s="1130"/>
      <c r="I128" s="1130"/>
      <c r="J128" s="1130"/>
      <c r="K128" s="1130"/>
      <c r="L128" s="1131"/>
      <c r="M128" s="1130"/>
      <c r="N128" s="1130"/>
      <c r="O128" s="1130"/>
      <c r="P128" s="1130"/>
      <c r="Q128" s="1130"/>
      <c r="R128" s="1130"/>
      <c r="S128" s="1130"/>
      <c r="T128" s="1130"/>
      <c r="U128" s="1132"/>
      <c r="V128" s="777"/>
      <c r="W128" s="776"/>
      <c r="X128" s="783"/>
      <c r="Y128" s="776"/>
      <c r="Z128" s="777"/>
      <c r="AA128" s="783"/>
      <c r="AB128" s="776">
        <f t="shared" ref="AB128:AL128" si="292">AB129</f>
        <v>41320</v>
      </c>
      <c r="AC128" s="777">
        <f t="shared" si="292"/>
        <v>41340</v>
      </c>
      <c r="AD128" s="776">
        <f t="shared" si="292"/>
        <v>41371</v>
      </c>
      <c r="AE128" s="777">
        <f t="shared" si="292"/>
        <v>41411</v>
      </c>
      <c r="AF128" s="778">
        <f t="shared" si="292"/>
        <v>41438</v>
      </c>
      <c r="AG128" s="777">
        <f t="shared" si="292"/>
        <v>41469</v>
      </c>
      <c r="AH128" s="776">
        <f t="shared" si="292"/>
        <v>41500</v>
      </c>
      <c r="AI128" s="777">
        <f t="shared" si="292"/>
        <v>41166</v>
      </c>
      <c r="AJ128" s="783" t="s">
        <v>114</v>
      </c>
      <c r="AK128" s="777">
        <f t="shared" si="292"/>
        <v>41195</v>
      </c>
      <c r="AL128" s="778">
        <f t="shared" si="292"/>
        <v>41226</v>
      </c>
      <c r="AM128" s="1123"/>
      <c r="AN128" s="1123"/>
      <c r="AO128" s="1123"/>
      <c r="AP128" s="1123"/>
      <c r="AQ128" s="1123"/>
      <c r="AR128" s="345"/>
      <c r="AS128" s="345"/>
      <c r="AT128" s="345"/>
      <c r="AU128" s="470" t="s">
        <v>245</v>
      </c>
      <c r="AV128" s="345"/>
      <c r="AW128" s="1124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470" t="s">
        <v>245</v>
      </c>
      <c r="BH128" s="345"/>
      <c r="BI128" s="345"/>
      <c r="BJ128" s="345"/>
      <c r="BK128" s="345"/>
      <c r="BL128" s="1125"/>
      <c r="BM128" s="1125"/>
      <c r="BN128" s="842"/>
      <c r="BO128" s="737"/>
      <c r="BP128" s="345"/>
      <c r="BQ128" s="737"/>
      <c r="BR128" s="345"/>
      <c r="BS128" s="1126" t="s">
        <v>245</v>
      </c>
      <c r="BT128" s="1123"/>
      <c r="BU128" s="345"/>
      <c r="BV128" s="737"/>
      <c r="BW128" s="345"/>
      <c r="BX128" s="345"/>
      <c r="BY128" s="737"/>
      <c r="BZ128" s="345"/>
      <c r="CA128" s="737"/>
      <c r="CB128" s="1123"/>
      <c r="CC128" s="345"/>
      <c r="CD128" s="737"/>
      <c r="CE128" s="1126" t="s">
        <v>245</v>
      </c>
      <c r="CF128" s="1127"/>
      <c r="CG128" s="1127"/>
      <c r="CH128" s="1127"/>
      <c r="CI128" s="1127"/>
      <c r="CJ128" s="1127"/>
      <c r="CK128" s="1127"/>
      <c r="CL128" s="1127"/>
      <c r="CM128" s="1127"/>
      <c r="CN128" s="1127"/>
      <c r="CO128" s="1127"/>
      <c r="CP128" s="1127"/>
      <c r="CQ128" s="469" t="s">
        <v>245</v>
      </c>
      <c r="CR128" s="1128"/>
      <c r="CS128" s="1127"/>
      <c r="CT128" s="1127"/>
      <c r="CU128" s="1127"/>
      <c r="CV128" s="1127"/>
      <c r="CW128" s="1415"/>
      <c r="CX128" s="1127"/>
      <c r="CY128" s="1127"/>
      <c r="CZ128" s="1127"/>
      <c r="DA128" s="1127"/>
      <c r="DB128" s="1127"/>
      <c r="DC128" s="1127"/>
      <c r="DD128" s="1127"/>
      <c r="DE128" s="1127"/>
      <c r="DF128" s="1127"/>
      <c r="DG128" s="1127"/>
      <c r="DH128" s="1127"/>
      <c r="DI128" s="737"/>
      <c r="DJ128" s="1670"/>
      <c r="DK128" s="737"/>
      <c r="DL128" s="1670"/>
      <c r="DM128" s="1127"/>
      <c r="DN128" s="1127"/>
      <c r="DO128" s="1127"/>
      <c r="DP128" s="737"/>
      <c r="DQ128" s="1670"/>
      <c r="DR128" s="737"/>
      <c r="DS128" s="1670"/>
    </row>
    <row r="129" spans="1:123" ht="30" customHeight="1" x14ac:dyDescent="0.35">
      <c r="A129" s="1861"/>
      <c r="B129" s="1863"/>
      <c r="C129" s="1129" t="s">
        <v>271</v>
      </c>
      <c r="D129" s="1129"/>
      <c r="E129" s="1131"/>
      <c r="F129" s="1131"/>
      <c r="G129" s="1131"/>
      <c r="H129" s="1131"/>
      <c r="I129" s="1131"/>
      <c r="J129" s="1131"/>
      <c r="K129" s="1131"/>
      <c r="L129" s="1131"/>
      <c r="M129" s="1131"/>
      <c r="N129" s="1131"/>
      <c r="O129" s="1131"/>
      <c r="P129" s="1131"/>
      <c r="Q129" s="1131"/>
      <c r="R129" s="1131"/>
      <c r="S129" s="1131"/>
      <c r="T129" s="1131"/>
      <c r="U129" s="1133"/>
      <c r="V129" s="783"/>
      <c r="W129" s="1134"/>
      <c r="X129" s="783"/>
      <c r="Y129" s="1134"/>
      <c r="Z129" s="1134"/>
      <c r="AA129" s="1134"/>
      <c r="AB129" s="1134">
        <f>AB111-105</f>
        <v>41320</v>
      </c>
      <c r="AC129" s="1135">
        <f>AC111-115</f>
        <v>41340</v>
      </c>
      <c r="AD129" s="1136">
        <f>AD111-115</f>
        <v>41371</v>
      </c>
      <c r="AE129" s="783">
        <f>AE111-106</f>
        <v>41411</v>
      </c>
      <c r="AF129" s="1137">
        <f>AF111-109</f>
        <v>41438</v>
      </c>
      <c r="AG129" s="783">
        <f>AG111-109</f>
        <v>41469</v>
      </c>
      <c r="AH129" s="1134">
        <f>AH111-109</f>
        <v>41500</v>
      </c>
      <c r="AI129" s="783">
        <f>AI111-109</f>
        <v>41166</v>
      </c>
      <c r="AJ129" s="783">
        <v>41531</v>
      </c>
      <c r="AK129" s="783">
        <f>AK111-139</f>
        <v>41195</v>
      </c>
      <c r="AL129" s="1137">
        <f>AL111-139</f>
        <v>41226</v>
      </c>
      <c r="AM129" s="1137">
        <v>41621</v>
      </c>
      <c r="AN129" s="1137">
        <f>AN111-139</f>
        <v>41652</v>
      </c>
      <c r="AO129" s="1137">
        <f t="shared" ref="AO129:AT129" si="293">AO111-115</f>
        <v>41706</v>
      </c>
      <c r="AP129" s="1137">
        <f t="shared" si="293"/>
        <v>41737</v>
      </c>
      <c r="AQ129" s="1137">
        <f t="shared" si="293"/>
        <v>41768</v>
      </c>
      <c r="AR129" s="783">
        <f t="shared" si="293"/>
        <v>41798</v>
      </c>
      <c r="AS129" s="783">
        <f t="shared" si="293"/>
        <v>41829</v>
      </c>
      <c r="AT129" s="783">
        <f t="shared" si="293"/>
        <v>41859</v>
      </c>
      <c r="AU129" s="783" t="s">
        <v>245</v>
      </c>
      <c r="AV129" s="783">
        <v>41900</v>
      </c>
      <c r="AW129" s="1135">
        <v>41931</v>
      </c>
      <c r="AX129" s="1135">
        <f>AX111-126</f>
        <v>41969</v>
      </c>
      <c r="AY129" s="1135">
        <f>AY111-126</f>
        <v>41999</v>
      </c>
      <c r="AZ129" s="783">
        <f t="shared" ref="AZ129:BF129" si="294">AZ111-105</f>
        <v>42051</v>
      </c>
      <c r="BA129" s="783">
        <f t="shared" si="294"/>
        <v>42081</v>
      </c>
      <c r="BB129" s="783">
        <f t="shared" si="294"/>
        <v>42112</v>
      </c>
      <c r="BC129" s="783">
        <f t="shared" si="294"/>
        <v>42143</v>
      </c>
      <c r="BD129" s="783">
        <f t="shared" si="294"/>
        <v>42173</v>
      </c>
      <c r="BE129" s="783">
        <f t="shared" si="294"/>
        <v>42204</v>
      </c>
      <c r="BF129" s="783">
        <f t="shared" si="294"/>
        <v>42234</v>
      </c>
      <c r="BG129" s="783" t="s">
        <v>245</v>
      </c>
      <c r="BH129" s="783">
        <f>BH111-105</f>
        <v>41924</v>
      </c>
      <c r="BI129" s="783">
        <f>BI111-105</f>
        <v>42289</v>
      </c>
      <c r="BJ129" s="783">
        <f>BJ111-125</f>
        <v>42336</v>
      </c>
      <c r="BK129" s="783">
        <f>BK111-125</f>
        <v>42366</v>
      </c>
      <c r="BL129" s="1137">
        <f>BL111-125</f>
        <v>42397</v>
      </c>
      <c r="BM129" s="1137">
        <f>BM111-115</f>
        <v>42437</v>
      </c>
      <c r="BN129" s="783">
        <f>BN111-115</f>
        <v>42468</v>
      </c>
      <c r="BO129" s="1134">
        <f t="shared" ref="BO129:BT129" si="295">BO111-110</f>
        <v>42504</v>
      </c>
      <c r="BP129" s="783">
        <f t="shared" si="295"/>
        <v>42534</v>
      </c>
      <c r="BQ129" s="1134">
        <f t="shared" si="295"/>
        <v>42565</v>
      </c>
      <c r="BR129" s="783">
        <f t="shared" si="295"/>
        <v>42595</v>
      </c>
      <c r="BS129" s="1134">
        <f t="shared" si="295"/>
        <v>42626</v>
      </c>
      <c r="BT129" s="1137">
        <f t="shared" si="295"/>
        <v>42640</v>
      </c>
      <c r="BU129" s="1135">
        <f>BU111-130</f>
        <v>42665</v>
      </c>
      <c r="BV129" s="1136">
        <f>BV111-130</f>
        <v>42696</v>
      </c>
      <c r="BW129" s="1135">
        <f>BW111-130</f>
        <v>42726</v>
      </c>
      <c r="BX129" s="783">
        <f t="shared" ref="BX129:CG129" si="296">BX111-110</f>
        <v>42777</v>
      </c>
      <c r="BY129" s="1134">
        <f t="shared" si="296"/>
        <v>42807</v>
      </c>
      <c r="BZ129" s="783">
        <f t="shared" si="296"/>
        <v>42838</v>
      </c>
      <c r="CA129" s="1134">
        <f t="shared" si="296"/>
        <v>42869</v>
      </c>
      <c r="CB129" s="1137">
        <f t="shared" si="296"/>
        <v>42899</v>
      </c>
      <c r="CC129" s="783">
        <f t="shared" si="296"/>
        <v>42930</v>
      </c>
      <c r="CD129" s="1134">
        <f t="shared" si="296"/>
        <v>42960</v>
      </c>
      <c r="CE129" s="1134">
        <f t="shared" si="296"/>
        <v>42991</v>
      </c>
      <c r="CF129" s="1138">
        <f t="shared" si="296"/>
        <v>43022</v>
      </c>
      <c r="CG129" s="1138">
        <f t="shared" si="296"/>
        <v>43050</v>
      </c>
      <c r="CH129" s="1138">
        <f t="shared" ref="CH129:CP129" si="297">CH111-100</f>
        <v>43091</v>
      </c>
      <c r="CI129" s="1138">
        <f t="shared" si="297"/>
        <v>43121</v>
      </c>
      <c r="CJ129" s="1138">
        <f t="shared" si="297"/>
        <v>43152</v>
      </c>
      <c r="CK129" s="1138">
        <f t="shared" si="297"/>
        <v>43182</v>
      </c>
      <c r="CL129" s="1138">
        <f t="shared" si="297"/>
        <v>43213</v>
      </c>
      <c r="CM129" s="1138">
        <f t="shared" si="297"/>
        <v>43244</v>
      </c>
      <c r="CN129" s="1138">
        <f t="shared" si="297"/>
        <v>43274</v>
      </c>
      <c r="CO129" s="1138">
        <f t="shared" si="297"/>
        <v>43305</v>
      </c>
      <c r="CP129" s="1138">
        <f t="shared" si="297"/>
        <v>43335</v>
      </c>
      <c r="CQ129" s="1134">
        <f>CQ111-110</f>
        <v>43356</v>
      </c>
      <c r="CR129" s="1138">
        <f>CR111-100</f>
        <v>43385</v>
      </c>
      <c r="CS129" s="1138">
        <f>CS111-100</f>
        <v>43425</v>
      </c>
      <c r="CT129" s="1138">
        <f>CT111-100</f>
        <v>43456</v>
      </c>
      <c r="CU129" s="1138"/>
      <c r="CV129" s="1138">
        <f>CV111-100</f>
        <v>43517</v>
      </c>
      <c r="CW129" s="1596">
        <f>CW111-100</f>
        <v>43547</v>
      </c>
      <c r="CX129" s="1138"/>
      <c r="CY129" s="1138">
        <f>CY111-100</f>
        <v>43609</v>
      </c>
      <c r="CZ129" s="1138">
        <f>CZ111-100</f>
        <v>43670</v>
      </c>
      <c r="DA129" s="1138">
        <f>DA111-100</f>
        <v>43731</v>
      </c>
      <c r="DB129" s="1138">
        <f>DB111-100</f>
        <v>43791</v>
      </c>
      <c r="DC129" s="1138"/>
      <c r="DD129" s="1138">
        <f>DD111-101</f>
        <v>43882</v>
      </c>
      <c r="DE129" s="1138"/>
      <c r="DF129" s="1138">
        <f>DF111-100</f>
        <v>43975</v>
      </c>
      <c r="DG129" s="1138">
        <f>DG111-107</f>
        <v>44029</v>
      </c>
      <c r="DH129" s="1138">
        <f>DH111-100</f>
        <v>44097</v>
      </c>
      <c r="DI129" s="1134">
        <f>DI111-100</f>
        <v>44156</v>
      </c>
      <c r="DJ129" s="1672"/>
      <c r="DK129" s="1134">
        <f>DK111-101</f>
        <v>44247</v>
      </c>
      <c r="DL129" s="1672"/>
      <c r="DM129" s="1138">
        <f>DM111-100</f>
        <v>43975</v>
      </c>
      <c r="DN129" s="1138">
        <f>DN111-107</f>
        <v>44029</v>
      </c>
      <c r="DO129" s="1138">
        <f>DO111-99</f>
        <v>44463</v>
      </c>
      <c r="DP129" s="1134">
        <f>DP111-102</f>
        <v>44519</v>
      </c>
      <c r="DQ129" s="1672"/>
      <c r="DR129" s="1134">
        <f>DR111-101</f>
        <v>44612</v>
      </c>
      <c r="DS129" s="1672"/>
    </row>
    <row r="130" spans="1:123" ht="30" customHeight="1" x14ac:dyDescent="0.35">
      <c r="A130" s="1861"/>
      <c r="B130" s="1863"/>
      <c r="C130" s="1129" t="s">
        <v>272</v>
      </c>
      <c r="D130" s="1129"/>
      <c r="E130" s="1131"/>
      <c r="F130" s="1131"/>
      <c r="G130" s="1131"/>
      <c r="H130" s="1131"/>
      <c r="I130" s="1131"/>
      <c r="J130" s="1131"/>
      <c r="K130" s="1131"/>
      <c r="L130" s="1131"/>
      <c r="M130" s="1131"/>
      <c r="N130" s="1131"/>
      <c r="O130" s="1131"/>
      <c r="P130" s="1131"/>
      <c r="Q130" s="1131"/>
      <c r="R130" s="1131"/>
      <c r="S130" s="1131"/>
      <c r="T130" s="1131"/>
      <c r="U130" s="1133"/>
      <c r="V130" s="783"/>
      <c r="W130" s="1134"/>
      <c r="X130" s="783"/>
      <c r="Y130" s="1134"/>
      <c r="Z130" s="1134"/>
      <c r="AA130" s="1134"/>
      <c r="AB130" s="1134"/>
      <c r="AC130" s="1135"/>
      <c r="AD130" s="1136"/>
      <c r="AE130" s="783"/>
      <c r="AF130" s="1137"/>
      <c r="AG130" s="783"/>
      <c r="AH130" s="1134"/>
      <c r="AI130" s="783"/>
      <c r="AJ130" s="783"/>
      <c r="AK130" s="783"/>
      <c r="AL130" s="1137"/>
      <c r="AM130" s="1137"/>
      <c r="AN130" s="1137"/>
      <c r="AO130" s="1137"/>
      <c r="AP130" s="1137"/>
      <c r="AQ130" s="1137"/>
      <c r="AR130" s="783"/>
      <c r="AS130" s="783"/>
      <c r="AT130" s="783"/>
      <c r="AU130" s="783"/>
      <c r="AV130" s="783">
        <f t="shared" ref="AV130:CY130" si="298">AV129-14</f>
        <v>41886</v>
      </c>
      <c r="AW130" s="783">
        <f t="shared" si="298"/>
        <v>41917</v>
      </c>
      <c r="AX130" s="783">
        <f t="shared" si="298"/>
        <v>41955</v>
      </c>
      <c r="AY130" s="783">
        <f t="shared" si="298"/>
        <v>41985</v>
      </c>
      <c r="AZ130" s="783">
        <f t="shared" si="298"/>
        <v>42037</v>
      </c>
      <c r="BA130" s="783">
        <f t="shared" si="298"/>
        <v>42067</v>
      </c>
      <c r="BB130" s="783">
        <f t="shared" si="298"/>
        <v>42098</v>
      </c>
      <c r="BC130" s="783">
        <f t="shared" si="298"/>
        <v>42129</v>
      </c>
      <c r="BD130" s="783">
        <f t="shared" si="298"/>
        <v>42159</v>
      </c>
      <c r="BE130" s="783">
        <f t="shared" si="298"/>
        <v>42190</v>
      </c>
      <c r="BF130" s="783">
        <f t="shared" si="298"/>
        <v>42220</v>
      </c>
      <c r="BG130" s="783" t="s">
        <v>245</v>
      </c>
      <c r="BH130" s="783">
        <f t="shared" si="298"/>
        <v>41910</v>
      </c>
      <c r="BI130" s="783">
        <f t="shared" si="298"/>
        <v>42275</v>
      </c>
      <c r="BJ130" s="783">
        <f t="shared" si="298"/>
        <v>42322</v>
      </c>
      <c r="BK130" s="783">
        <f t="shared" si="298"/>
        <v>42352</v>
      </c>
      <c r="BL130" s="1137">
        <f t="shared" si="298"/>
        <v>42383</v>
      </c>
      <c r="BM130" s="1137">
        <f t="shared" si="298"/>
        <v>42423</v>
      </c>
      <c r="BN130" s="783">
        <f t="shared" si="298"/>
        <v>42454</v>
      </c>
      <c r="BO130" s="1134">
        <f t="shared" si="298"/>
        <v>42490</v>
      </c>
      <c r="BP130" s="783">
        <f t="shared" si="298"/>
        <v>42520</v>
      </c>
      <c r="BQ130" s="1134">
        <f t="shared" si="298"/>
        <v>42551</v>
      </c>
      <c r="BR130" s="783">
        <f t="shared" si="298"/>
        <v>42581</v>
      </c>
      <c r="BS130" s="1134">
        <f t="shared" si="298"/>
        <v>42612</v>
      </c>
      <c r="BT130" s="1137">
        <f t="shared" si="298"/>
        <v>42626</v>
      </c>
      <c r="BU130" s="783">
        <f t="shared" si="298"/>
        <v>42651</v>
      </c>
      <c r="BV130" s="1134">
        <f t="shared" si="298"/>
        <v>42682</v>
      </c>
      <c r="BW130" s="783">
        <f t="shared" si="298"/>
        <v>42712</v>
      </c>
      <c r="BX130" s="783">
        <f t="shared" si="298"/>
        <v>42763</v>
      </c>
      <c r="BY130" s="1134">
        <f>BY129-14</f>
        <v>42793</v>
      </c>
      <c r="BZ130" s="783">
        <f t="shared" si="298"/>
        <v>42824</v>
      </c>
      <c r="CA130" s="1134">
        <f t="shared" si="298"/>
        <v>42855</v>
      </c>
      <c r="CB130" s="1137">
        <f t="shared" si="298"/>
        <v>42885</v>
      </c>
      <c r="CC130" s="783">
        <f t="shared" si="298"/>
        <v>42916</v>
      </c>
      <c r="CD130" s="1134">
        <f t="shared" si="298"/>
        <v>42946</v>
      </c>
      <c r="CE130" s="1134">
        <f t="shared" si="298"/>
        <v>42977</v>
      </c>
      <c r="CF130" s="1138">
        <f t="shared" si="298"/>
        <v>43008</v>
      </c>
      <c r="CG130" s="1138">
        <f t="shared" si="298"/>
        <v>43036</v>
      </c>
      <c r="CH130" s="1138">
        <f t="shared" si="298"/>
        <v>43077</v>
      </c>
      <c r="CI130" s="1138">
        <f t="shared" si="298"/>
        <v>43107</v>
      </c>
      <c r="CJ130" s="1138">
        <f t="shared" si="298"/>
        <v>43138</v>
      </c>
      <c r="CK130" s="1138">
        <f t="shared" si="298"/>
        <v>43168</v>
      </c>
      <c r="CL130" s="1138">
        <f t="shared" si="298"/>
        <v>43199</v>
      </c>
      <c r="CM130" s="1138">
        <f t="shared" si="298"/>
        <v>43230</v>
      </c>
      <c r="CN130" s="1138">
        <f t="shared" si="298"/>
        <v>43260</v>
      </c>
      <c r="CO130" s="1138">
        <f t="shared" si="298"/>
        <v>43291</v>
      </c>
      <c r="CP130" s="1138">
        <f t="shared" si="298"/>
        <v>43321</v>
      </c>
      <c r="CQ130" s="1134">
        <f t="shared" si="298"/>
        <v>43342</v>
      </c>
      <c r="CR130" s="1138">
        <f t="shared" si="298"/>
        <v>43371</v>
      </c>
      <c r="CS130" s="1138">
        <f t="shared" si="298"/>
        <v>43411</v>
      </c>
      <c r="CT130" s="1138">
        <f t="shared" si="298"/>
        <v>43442</v>
      </c>
      <c r="CU130" s="1138"/>
      <c r="CV130" s="1138">
        <f t="shared" si="298"/>
        <v>43503</v>
      </c>
      <c r="CW130" s="1596">
        <f t="shared" si="298"/>
        <v>43533</v>
      </c>
      <c r="CX130" s="1138"/>
      <c r="CY130" s="1138">
        <f t="shared" si="298"/>
        <v>43595</v>
      </c>
      <c r="CZ130" s="1138">
        <f>CZ129-14</f>
        <v>43656</v>
      </c>
      <c r="DA130" s="1138">
        <f>DA129-14</f>
        <v>43717</v>
      </c>
      <c r="DB130" s="1138">
        <f>DB129-14</f>
        <v>43777</v>
      </c>
      <c r="DC130" s="1138"/>
      <c r="DD130" s="1138">
        <f>DD129-14</f>
        <v>43868</v>
      </c>
      <c r="DE130" s="1138"/>
      <c r="DF130" s="1138">
        <f>DF129-14</f>
        <v>43961</v>
      </c>
      <c r="DG130" s="1138">
        <f>DG129-14</f>
        <v>44015</v>
      </c>
      <c r="DH130" s="1138">
        <f>DH129-14</f>
        <v>44083</v>
      </c>
      <c r="DI130" s="1134">
        <f>DI129-14</f>
        <v>44142</v>
      </c>
      <c r="DJ130" s="1672"/>
      <c r="DK130" s="1134">
        <f>DK129-14</f>
        <v>44233</v>
      </c>
      <c r="DL130" s="1672"/>
      <c r="DM130" s="1138">
        <f>DM129-14</f>
        <v>43961</v>
      </c>
      <c r="DN130" s="1138">
        <f>DN129-14</f>
        <v>44015</v>
      </c>
      <c r="DO130" s="1138">
        <f>DO129-14</f>
        <v>44449</v>
      </c>
      <c r="DP130" s="1134">
        <f>DP129-14</f>
        <v>44505</v>
      </c>
      <c r="DQ130" s="1672"/>
      <c r="DR130" s="1134">
        <f>DR129-14</f>
        <v>44598</v>
      </c>
      <c r="DS130" s="1672"/>
    </row>
    <row r="131" spans="1:123" ht="30" customHeight="1" x14ac:dyDescent="0.35">
      <c r="A131" s="1861"/>
      <c r="B131" s="1863"/>
      <c r="C131" s="1139" t="s">
        <v>273</v>
      </c>
      <c r="D131" s="1139"/>
      <c r="E131" s="1140"/>
      <c r="F131" s="1140"/>
      <c r="G131" s="1140"/>
      <c r="H131" s="1140"/>
      <c r="I131" s="1140"/>
      <c r="J131" s="1140"/>
      <c r="K131" s="1140"/>
      <c r="L131" s="1140"/>
      <c r="M131" s="1140"/>
      <c r="N131" s="1140"/>
      <c r="O131" s="1140"/>
      <c r="P131" s="1140"/>
      <c r="Q131" s="1140"/>
      <c r="R131" s="1140"/>
      <c r="S131" s="1140"/>
      <c r="T131" s="1140"/>
      <c r="U131" s="1141"/>
      <c r="V131" s="464"/>
      <c r="W131" s="466"/>
      <c r="X131" s="464"/>
      <c r="Y131" s="466"/>
      <c r="Z131" s="466"/>
      <c r="AA131" s="466"/>
      <c r="AB131" s="466"/>
      <c r="AC131" s="653"/>
      <c r="AD131" s="1142"/>
      <c r="AE131" s="464"/>
      <c r="AF131" s="465"/>
      <c r="AG131" s="464"/>
      <c r="AH131" s="466"/>
      <c r="AI131" s="464"/>
      <c r="AJ131" s="464"/>
      <c r="AK131" s="464"/>
      <c r="AL131" s="465"/>
      <c r="AM131" s="465"/>
      <c r="AN131" s="465"/>
      <c r="AO131" s="465"/>
      <c r="AP131" s="465"/>
      <c r="AQ131" s="465"/>
      <c r="AR131" s="464"/>
      <c r="AS131" s="464"/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4"/>
      <c r="BF131" s="464"/>
      <c r="BG131" s="464"/>
      <c r="BH131" s="464"/>
      <c r="BI131" s="464"/>
      <c r="BJ131" s="464"/>
      <c r="BK131" s="464"/>
      <c r="BL131" s="465" t="s">
        <v>28</v>
      </c>
      <c r="BM131" s="465" t="s">
        <v>28</v>
      </c>
      <c r="BN131" s="465" t="s">
        <v>28</v>
      </c>
      <c r="BO131" s="465">
        <f t="shared" ref="BO131:CY131" si="299">BO129-7</f>
        <v>42497</v>
      </c>
      <c r="BP131" s="464">
        <f t="shared" si="299"/>
        <v>42527</v>
      </c>
      <c r="BQ131" s="466">
        <f t="shared" si="299"/>
        <v>42558</v>
      </c>
      <c r="BR131" s="464">
        <f t="shared" si="299"/>
        <v>42588</v>
      </c>
      <c r="BS131" s="466">
        <f t="shared" si="299"/>
        <v>42619</v>
      </c>
      <c r="BT131" s="465">
        <f>BT129-7</f>
        <v>42633</v>
      </c>
      <c r="BU131" s="464">
        <f t="shared" si="299"/>
        <v>42658</v>
      </c>
      <c r="BV131" s="466">
        <f t="shared" si="299"/>
        <v>42689</v>
      </c>
      <c r="BW131" s="464">
        <f t="shared" si="299"/>
        <v>42719</v>
      </c>
      <c r="BX131" s="464">
        <f t="shared" si="299"/>
        <v>42770</v>
      </c>
      <c r="BY131" s="466">
        <f>BY129-7</f>
        <v>42800</v>
      </c>
      <c r="BZ131" s="464">
        <f t="shared" si="299"/>
        <v>42831</v>
      </c>
      <c r="CA131" s="466">
        <f t="shared" si="299"/>
        <v>42862</v>
      </c>
      <c r="CB131" s="465">
        <f t="shared" si="299"/>
        <v>42892</v>
      </c>
      <c r="CC131" s="464">
        <f t="shared" si="299"/>
        <v>42923</v>
      </c>
      <c r="CD131" s="466">
        <f t="shared" si="299"/>
        <v>42953</v>
      </c>
      <c r="CE131" s="466">
        <f t="shared" si="299"/>
        <v>42984</v>
      </c>
      <c r="CF131" s="467">
        <f t="shared" si="299"/>
        <v>43015</v>
      </c>
      <c r="CG131" s="467">
        <f t="shared" si="299"/>
        <v>43043</v>
      </c>
      <c r="CH131" s="467">
        <f t="shared" si="299"/>
        <v>43084</v>
      </c>
      <c r="CI131" s="467">
        <f t="shared" si="299"/>
        <v>43114</v>
      </c>
      <c r="CJ131" s="467">
        <f t="shared" si="299"/>
        <v>43145</v>
      </c>
      <c r="CK131" s="467">
        <f t="shared" si="299"/>
        <v>43175</v>
      </c>
      <c r="CL131" s="467">
        <f t="shared" si="299"/>
        <v>43206</v>
      </c>
      <c r="CM131" s="467">
        <f t="shared" si="299"/>
        <v>43237</v>
      </c>
      <c r="CN131" s="467">
        <f t="shared" si="299"/>
        <v>43267</v>
      </c>
      <c r="CO131" s="467">
        <f t="shared" si="299"/>
        <v>43298</v>
      </c>
      <c r="CP131" s="467">
        <f t="shared" si="299"/>
        <v>43328</v>
      </c>
      <c r="CQ131" s="466">
        <f t="shared" si="299"/>
        <v>43349</v>
      </c>
      <c r="CR131" s="467">
        <f>CR129-7</f>
        <v>43378</v>
      </c>
      <c r="CS131" s="467">
        <f t="shared" si="299"/>
        <v>43418</v>
      </c>
      <c r="CT131" s="467">
        <f t="shared" si="299"/>
        <v>43449</v>
      </c>
      <c r="CU131" s="467"/>
      <c r="CV131" s="467">
        <f t="shared" si="299"/>
        <v>43510</v>
      </c>
      <c r="CW131" s="1596">
        <f t="shared" si="299"/>
        <v>43540</v>
      </c>
      <c r="CX131" s="467"/>
      <c r="CY131" s="467">
        <f t="shared" si="299"/>
        <v>43602</v>
      </c>
      <c r="CZ131" s="467">
        <f>CZ129-7</f>
        <v>43663</v>
      </c>
      <c r="DA131" s="467">
        <f>DA129-7</f>
        <v>43724</v>
      </c>
      <c r="DB131" s="467">
        <f>DB129-7</f>
        <v>43784</v>
      </c>
      <c r="DC131" s="467"/>
      <c r="DD131" s="467">
        <f>DD129-7</f>
        <v>43875</v>
      </c>
      <c r="DE131" s="467"/>
      <c r="DF131" s="467">
        <f>DF129-6</f>
        <v>43969</v>
      </c>
      <c r="DG131" s="467">
        <f>DG129-7</f>
        <v>44022</v>
      </c>
      <c r="DH131" s="467">
        <f>DH129-7</f>
        <v>44090</v>
      </c>
      <c r="DI131" s="466">
        <f>DI129-8</f>
        <v>44148</v>
      </c>
      <c r="DJ131" s="1672"/>
      <c r="DK131" s="466">
        <f>DK129-8</f>
        <v>44239</v>
      </c>
      <c r="DL131" s="1672"/>
      <c r="DM131" s="467">
        <f>DM129-6</f>
        <v>43969</v>
      </c>
      <c r="DN131" s="467">
        <f>DN129-7</f>
        <v>44022</v>
      </c>
      <c r="DO131" s="467">
        <f>DO129-7</f>
        <v>44456</v>
      </c>
      <c r="DP131" s="466">
        <f>DP129-7</f>
        <v>44512</v>
      </c>
      <c r="DQ131" s="1672"/>
      <c r="DR131" s="466">
        <f>DR129-8</f>
        <v>44604</v>
      </c>
      <c r="DS131" s="1672"/>
    </row>
    <row r="132" spans="1:123" ht="30" hidden="1" customHeight="1" x14ac:dyDescent="0.35">
      <c r="A132" s="1861"/>
      <c r="B132" s="1863"/>
      <c r="C132" s="1143" t="s">
        <v>274</v>
      </c>
      <c r="D132" s="1143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1"/>
      <c r="V132" s="464"/>
      <c r="W132" s="466"/>
      <c r="X132" s="464"/>
      <c r="Y132" s="466"/>
      <c r="Z132" s="466"/>
      <c r="AA132" s="466"/>
      <c r="AB132" s="466"/>
      <c r="AC132" s="653"/>
      <c r="AD132" s="1142"/>
      <c r="AE132" s="464"/>
      <c r="AF132" s="465"/>
      <c r="AG132" s="464"/>
      <c r="AH132" s="466"/>
      <c r="AI132" s="464"/>
      <c r="AJ132" s="464"/>
      <c r="AK132" s="464"/>
      <c r="AL132" s="465"/>
      <c r="AM132" s="465"/>
      <c r="AN132" s="465"/>
      <c r="AO132" s="465"/>
      <c r="AP132" s="465"/>
      <c r="AQ132" s="465"/>
      <c r="AR132" s="464"/>
      <c r="AS132" s="464"/>
      <c r="AT132" s="464"/>
      <c r="AU132" s="464"/>
      <c r="AV132" s="464"/>
      <c r="AW132" s="464"/>
      <c r="AX132" s="464"/>
      <c r="AY132" s="464"/>
      <c r="AZ132" s="464"/>
      <c r="BA132" s="464"/>
      <c r="BB132" s="464"/>
      <c r="BC132" s="464"/>
      <c r="BD132" s="464"/>
      <c r="BE132" s="464"/>
      <c r="BF132" s="464"/>
      <c r="BG132" s="464"/>
      <c r="BH132" s="464"/>
      <c r="BI132" s="464"/>
      <c r="BJ132" s="464"/>
      <c r="BK132" s="464"/>
      <c r="BL132" s="465" t="s">
        <v>28</v>
      </c>
      <c r="BM132" s="465" t="s">
        <v>28</v>
      </c>
      <c r="BN132" s="465" t="s">
        <v>28</v>
      </c>
      <c r="BO132" s="465">
        <f>BO129-21</f>
        <v>42483</v>
      </c>
      <c r="BP132" s="464">
        <f>BP129-21</f>
        <v>42513</v>
      </c>
      <c r="BQ132" s="466">
        <f>BQ129-21</f>
        <v>42544</v>
      </c>
      <c r="BR132" s="464">
        <f>BR129-21</f>
        <v>42574</v>
      </c>
      <c r="BS132" s="466" t="s">
        <v>245</v>
      </c>
      <c r="BT132" s="465">
        <f>BT129-21</f>
        <v>42619</v>
      </c>
      <c r="BU132" s="464" t="s">
        <v>28</v>
      </c>
      <c r="BV132" s="466" t="s">
        <v>28</v>
      </c>
      <c r="BW132" s="464" t="s">
        <v>28</v>
      </c>
      <c r="BX132" s="464" t="s">
        <v>28</v>
      </c>
      <c r="BY132" s="466" t="s">
        <v>28</v>
      </c>
      <c r="BZ132" s="464" t="s">
        <v>28</v>
      </c>
      <c r="CA132" s="466" t="s">
        <v>28</v>
      </c>
      <c r="CB132" s="465" t="s">
        <v>28</v>
      </c>
      <c r="CC132" s="464" t="s">
        <v>28</v>
      </c>
      <c r="CD132" s="466" t="s">
        <v>28</v>
      </c>
      <c r="CE132" s="466" t="s">
        <v>245</v>
      </c>
      <c r="CF132" s="467" t="s">
        <v>28</v>
      </c>
      <c r="CG132" s="1144">
        <f>CG131-21</f>
        <v>43022</v>
      </c>
      <c r="CH132" s="1144">
        <f>CH131-21</f>
        <v>43063</v>
      </c>
      <c r="CI132" s="1144">
        <f>CI131-21</f>
        <v>43093</v>
      </c>
      <c r="CJ132" s="1144">
        <f>CJ131-21</f>
        <v>43124</v>
      </c>
      <c r="CK132" s="1145" t="s">
        <v>28</v>
      </c>
      <c r="CL132" s="1145" t="s">
        <v>28</v>
      </c>
      <c r="CM132" s="1145" t="s">
        <v>28</v>
      </c>
      <c r="CN132" s="1145" t="s">
        <v>28</v>
      </c>
      <c r="CO132" s="1145" t="s">
        <v>28</v>
      </c>
      <c r="CP132" s="1145" t="s">
        <v>28</v>
      </c>
      <c r="CQ132" s="1145" t="s">
        <v>28</v>
      </c>
      <c r="CR132" s="1145" t="s">
        <v>28</v>
      </c>
      <c r="CS132" s="1144">
        <f>CS131-21</f>
        <v>43397</v>
      </c>
      <c r="CT132" s="1144">
        <f>CT131-21</f>
        <v>43428</v>
      </c>
      <c r="CU132" s="1144"/>
      <c r="CV132" s="1144">
        <f>CV131-21</f>
        <v>43489</v>
      </c>
      <c r="CW132" s="1590" t="s">
        <v>28</v>
      </c>
      <c r="CX132" s="1145"/>
      <c r="CY132" s="1145" t="s">
        <v>28</v>
      </c>
      <c r="CZ132" s="1145" t="s">
        <v>28</v>
      </c>
      <c r="DA132" s="1145" t="s">
        <v>28</v>
      </c>
      <c r="DB132" s="1145" t="s">
        <v>28</v>
      </c>
      <c r="DC132" s="1145"/>
      <c r="DD132" s="1145" t="s">
        <v>28</v>
      </c>
      <c r="DE132" s="1145"/>
      <c r="DF132" s="1145" t="s">
        <v>28</v>
      </c>
      <c r="DG132" s="1145" t="s">
        <v>28</v>
      </c>
      <c r="DH132" s="1145" t="s">
        <v>28</v>
      </c>
      <c r="DI132" s="652" t="s">
        <v>28</v>
      </c>
      <c r="DJ132" s="1671"/>
      <c r="DK132" s="652" t="s">
        <v>28</v>
      </c>
      <c r="DL132" s="1671"/>
      <c r="DM132" s="1145" t="s">
        <v>28</v>
      </c>
      <c r="DN132" s="1145" t="s">
        <v>28</v>
      </c>
      <c r="DO132" s="1145" t="s">
        <v>28</v>
      </c>
      <c r="DP132" s="652" t="s">
        <v>28</v>
      </c>
      <c r="DQ132" s="1671"/>
      <c r="DR132" s="652" t="s">
        <v>28</v>
      </c>
      <c r="DS132" s="1671"/>
    </row>
    <row r="133" spans="1:123" ht="30" customHeight="1" x14ac:dyDescent="0.35">
      <c r="A133" s="1861"/>
      <c r="B133" s="1863"/>
      <c r="C133" s="42" t="s">
        <v>275</v>
      </c>
      <c r="D133" s="42"/>
      <c r="E133" s="1033"/>
      <c r="F133" s="1033"/>
      <c r="G133" s="1146"/>
      <c r="H133" s="1033"/>
      <c r="I133" s="1033"/>
      <c r="J133" s="1033"/>
      <c r="K133" s="1033"/>
      <c r="L133" s="1031"/>
      <c r="M133" s="1033"/>
      <c r="N133" s="1033"/>
      <c r="O133" s="1033"/>
      <c r="P133" s="1033"/>
      <c r="Q133" s="1033"/>
      <c r="R133" s="1033"/>
      <c r="S133" s="1033"/>
      <c r="T133" s="1033"/>
      <c r="U133" s="1100"/>
      <c r="V133" s="370"/>
      <c r="W133" s="375"/>
      <c r="X133" s="262"/>
      <c r="Y133" s="375"/>
      <c r="Z133" s="735"/>
      <c r="AA133" s="262"/>
      <c r="AB133" s="375">
        <f>AB126-3</f>
        <v>40943</v>
      </c>
      <c r="AC133" s="370">
        <f>AC126-3</f>
        <v>41351</v>
      </c>
      <c r="AD133" s="375">
        <v>41015</v>
      </c>
      <c r="AE133" s="370">
        <f>AE126-3</f>
        <v>41056</v>
      </c>
      <c r="AF133" s="374">
        <f>AF126-3</f>
        <v>41443</v>
      </c>
      <c r="AG133" s="370">
        <f>AG126-3</f>
        <v>41471</v>
      </c>
      <c r="AH133" s="375">
        <f>AH126-3</f>
        <v>41499</v>
      </c>
      <c r="AI133" s="735">
        <v>41527</v>
      </c>
      <c r="AJ133" s="262">
        <v>41541</v>
      </c>
      <c r="AK133" s="370">
        <f t="shared" ref="AK133:AR133" si="300">AK126-3</f>
        <v>41562</v>
      </c>
      <c r="AL133" s="374">
        <f t="shared" si="300"/>
        <v>41590</v>
      </c>
      <c r="AM133" s="374">
        <v>41632</v>
      </c>
      <c r="AN133" s="374">
        <f t="shared" si="300"/>
        <v>41288</v>
      </c>
      <c r="AO133" s="374">
        <f t="shared" si="300"/>
        <v>41350</v>
      </c>
      <c r="AP133" s="374">
        <f t="shared" si="300"/>
        <v>41744</v>
      </c>
      <c r="AQ133" s="374">
        <f t="shared" si="300"/>
        <v>41418</v>
      </c>
      <c r="AR133" s="370">
        <f t="shared" si="300"/>
        <v>41807</v>
      </c>
      <c r="AS133" s="370">
        <f>AS126-3</f>
        <v>41849</v>
      </c>
      <c r="AT133" s="370">
        <f>AT126-3</f>
        <v>41876</v>
      </c>
      <c r="AU133" s="262" t="s">
        <v>245</v>
      </c>
      <c r="AV133" s="370">
        <v>41912</v>
      </c>
      <c r="AW133" s="419">
        <v>41947</v>
      </c>
      <c r="AX133" s="370">
        <v>41631</v>
      </c>
      <c r="AY133" s="370">
        <f t="shared" ref="AY133:BD133" si="301">AY126-3</f>
        <v>42010</v>
      </c>
      <c r="AZ133" s="370">
        <f t="shared" si="301"/>
        <v>42045</v>
      </c>
      <c r="BA133" s="370">
        <f t="shared" si="301"/>
        <v>42101</v>
      </c>
      <c r="BB133" s="370">
        <f t="shared" si="301"/>
        <v>42122</v>
      </c>
      <c r="BC133" s="370">
        <f t="shared" si="301"/>
        <v>42157</v>
      </c>
      <c r="BD133" s="370">
        <f t="shared" si="301"/>
        <v>42192</v>
      </c>
      <c r="BE133" s="370">
        <f>BE126-3</f>
        <v>42220</v>
      </c>
      <c r="BF133" s="370">
        <f>BF126-3</f>
        <v>42255</v>
      </c>
      <c r="BG133" s="262" t="s">
        <v>245</v>
      </c>
      <c r="BH133" s="370">
        <v>42290</v>
      </c>
      <c r="BI133" s="370">
        <v>42325</v>
      </c>
      <c r="BJ133" s="735">
        <v>42360</v>
      </c>
      <c r="BK133" s="370">
        <f>BK135+5</f>
        <v>42381</v>
      </c>
      <c r="BL133" s="374">
        <f t="shared" ref="BL133:BR133" si="302">BL126-3</f>
        <v>42402</v>
      </c>
      <c r="BM133" s="374">
        <f t="shared" si="302"/>
        <v>42458</v>
      </c>
      <c r="BN133" s="370">
        <f t="shared" si="302"/>
        <v>42479</v>
      </c>
      <c r="BO133" s="375">
        <f t="shared" si="302"/>
        <v>42514</v>
      </c>
      <c r="BP133" s="370">
        <f t="shared" si="302"/>
        <v>42549</v>
      </c>
      <c r="BQ133" s="375">
        <f t="shared" si="302"/>
        <v>42584</v>
      </c>
      <c r="BR133" s="370">
        <f t="shared" si="302"/>
        <v>42626</v>
      </c>
      <c r="BS133" s="375" t="s">
        <v>245</v>
      </c>
      <c r="BT133" s="374">
        <f>BT126-3</f>
        <v>42654</v>
      </c>
      <c r="BU133" s="370">
        <f>BU126-3</f>
        <v>42682</v>
      </c>
      <c r="BV133" s="375">
        <f t="shared" ref="BV133:CA133" si="303">BV126-3</f>
        <v>42717</v>
      </c>
      <c r="BW133" s="370">
        <f t="shared" si="303"/>
        <v>42745</v>
      </c>
      <c r="BX133" s="370">
        <f t="shared" si="303"/>
        <v>42773</v>
      </c>
      <c r="BY133" s="375">
        <f>BY126-3</f>
        <v>42822</v>
      </c>
      <c r="BZ133" s="370">
        <f t="shared" si="303"/>
        <v>42850</v>
      </c>
      <c r="CA133" s="375">
        <f t="shared" si="303"/>
        <v>42885</v>
      </c>
      <c r="CB133" s="374">
        <f>CB126-3</f>
        <v>42920</v>
      </c>
      <c r="CC133" s="370">
        <f>CC126-3</f>
        <v>42955</v>
      </c>
      <c r="CD133" s="375">
        <f>CD126-3</f>
        <v>42997</v>
      </c>
      <c r="CE133" s="375" t="s">
        <v>245</v>
      </c>
      <c r="CF133" s="734">
        <f t="shared" ref="CF133:CS133" si="304">CF126-3</f>
        <v>42660</v>
      </c>
      <c r="CG133" s="734">
        <f t="shared" si="304"/>
        <v>43060</v>
      </c>
      <c r="CH133" s="734">
        <f t="shared" si="304"/>
        <v>43081</v>
      </c>
      <c r="CI133" s="734">
        <f>CI126-3</f>
        <v>43109</v>
      </c>
      <c r="CJ133" s="734">
        <f t="shared" si="304"/>
        <v>43137</v>
      </c>
      <c r="CK133" s="734">
        <f t="shared" si="304"/>
        <v>43186</v>
      </c>
      <c r="CL133" s="734">
        <f t="shared" si="304"/>
        <v>43207</v>
      </c>
      <c r="CM133" s="734">
        <f t="shared" si="304"/>
        <v>43242</v>
      </c>
      <c r="CN133" s="734">
        <f t="shared" si="304"/>
        <v>43284</v>
      </c>
      <c r="CO133" s="734">
        <f t="shared" si="304"/>
        <v>43319</v>
      </c>
      <c r="CP133" s="734">
        <f t="shared" si="304"/>
        <v>43354</v>
      </c>
      <c r="CQ133" s="344" t="s">
        <v>245</v>
      </c>
      <c r="CR133" s="393">
        <f t="shared" si="304"/>
        <v>43382</v>
      </c>
      <c r="CS133" s="734">
        <f t="shared" si="304"/>
        <v>43410</v>
      </c>
      <c r="CT133" s="734">
        <f>CT126-3</f>
        <v>43438</v>
      </c>
      <c r="CU133" s="734"/>
      <c r="CV133" s="734">
        <f>CV126-3</f>
        <v>43501</v>
      </c>
      <c r="CW133" s="727">
        <f>CW126-3</f>
        <v>43543</v>
      </c>
      <c r="CX133" s="734"/>
      <c r="CY133" s="736">
        <f>CY126-2</f>
        <v>43606</v>
      </c>
      <c r="CZ133" s="734">
        <f>CZ126-3</f>
        <v>43669</v>
      </c>
      <c r="DA133" s="734">
        <f>DA126-3</f>
        <v>43353</v>
      </c>
      <c r="DB133" s="734">
        <f>DB126-3</f>
        <v>43788</v>
      </c>
      <c r="DC133" s="734"/>
      <c r="DD133" s="734">
        <f>DD126-3</f>
        <v>43851</v>
      </c>
      <c r="DE133" s="734"/>
      <c r="DF133" s="734">
        <f>DF126-3</f>
        <v>43984</v>
      </c>
      <c r="DG133" s="734">
        <f>DG126-3</f>
        <v>44033</v>
      </c>
      <c r="DH133" s="734">
        <f>DH126-3</f>
        <v>43716</v>
      </c>
      <c r="DI133" s="375">
        <f>DI126-3</f>
        <v>44152</v>
      </c>
      <c r="DJ133" s="1668"/>
      <c r="DK133" s="375">
        <f>DK126-3</f>
        <v>44215</v>
      </c>
      <c r="DL133" s="1668"/>
      <c r="DM133" s="734">
        <f>DM126-3</f>
        <v>43983</v>
      </c>
      <c r="DN133" s="734">
        <f>DN126-3</f>
        <v>44032</v>
      </c>
      <c r="DO133" s="734">
        <f>DO126-3</f>
        <v>44446</v>
      </c>
      <c r="DP133" s="375">
        <f>DP126-3</f>
        <v>44516</v>
      </c>
      <c r="DQ133" s="1668"/>
      <c r="DR133" s="375">
        <f>DR126-3</f>
        <v>44579</v>
      </c>
      <c r="DS133" s="1668"/>
    </row>
    <row r="134" spans="1:123" ht="30" hidden="1" customHeight="1" x14ac:dyDescent="0.35">
      <c r="A134" s="1861"/>
      <c r="B134" s="1863"/>
      <c r="C134" s="42" t="s">
        <v>276</v>
      </c>
      <c r="D134" s="42"/>
      <c r="E134" s="1033"/>
      <c r="F134" s="1033"/>
      <c r="G134" s="1146"/>
      <c r="H134" s="1033"/>
      <c r="I134" s="1033"/>
      <c r="J134" s="1033"/>
      <c r="K134" s="1033"/>
      <c r="L134" s="1031"/>
      <c r="M134" s="1033"/>
      <c r="N134" s="1033"/>
      <c r="O134" s="1033"/>
      <c r="P134" s="1033"/>
      <c r="Q134" s="1033"/>
      <c r="R134" s="1033"/>
      <c r="S134" s="1033"/>
      <c r="T134" s="1033"/>
      <c r="U134" s="1100"/>
      <c r="V134" s="370"/>
      <c r="W134" s="375"/>
      <c r="X134" s="262"/>
      <c r="Y134" s="375"/>
      <c r="Z134" s="370"/>
      <c r="AA134" s="262"/>
      <c r="AB134" s="375"/>
      <c r="AC134" s="370"/>
      <c r="AD134" s="375"/>
      <c r="AE134" s="370"/>
      <c r="AF134" s="374"/>
      <c r="AG134" s="370"/>
      <c r="AH134" s="375"/>
      <c r="AI134" s="370"/>
      <c r="AJ134" s="262" t="s">
        <v>114</v>
      </c>
      <c r="AK134" s="370"/>
      <c r="AL134" s="374"/>
      <c r="AM134" s="374"/>
      <c r="AN134" s="374"/>
      <c r="AO134" s="374"/>
      <c r="AP134" s="374"/>
      <c r="AQ134" s="374"/>
      <c r="AR134" s="370"/>
      <c r="AS134" s="370"/>
      <c r="AT134" s="370"/>
      <c r="AU134" s="262" t="s">
        <v>245</v>
      </c>
      <c r="AV134" s="370"/>
      <c r="AW134" s="419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262" t="s">
        <v>245</v>
      </c>
      <c r="BH134" s="370"/>
      <c r="BI134" s="370"/>
      <c r="BJ134" s="370"/>
      <c r="BK134" s="370"/>
      <c r="BL134" s="374"/>
      <c r="BM134" s="374"/>
      <c r="BN134" s="370"/>
      <c r="BO134" s="375"/>
      <c r="BP134" s="370"/>
      <c r="BQ134" s="375"/>
      <c r="BR134" s="370"/>
      <c r="BS134" s="375" t="s">
        <v>245</v>
      </c>
      <c r="BT134" s="374"/>
      <c r="BU134" s="370"/>
      <c r="BV134" s="375"/>
      <c r="BW134" s="370"/>
      <c r="BX134" s="370"/>
      <c r="BY134" s="375"/>
      <c r="BZ134" s="370"/>
      <c r="CA134" s="375"/>
      <c r="CB134" s="374"/>
      <c r="CC134" s="370"/>
      <c r="CD134" s="375"/>
      <c r="CE134" s="375" t="s">
        <v>245</v>
      </c>
      <c r="CF134" s="734"/>
      <c r="CG134" s="734"/>
      <c r="CH134" s="734"/>
      <c r="CI134" s="734"/>
      <c r="CJ134" s="734"/>
      <c r="CK134" s="734"/>
      <c r="CL134" s="734"/>
      <c r="CM134" s="734"/>
      <c r="CN134" s="734"/>
      <c r="CO134" s="734"/>
      <c r="CP134" s="734"/>
      <c r="CQ134" s="344" t="s">
        <v>245</v>
      </c>
      <c r="CR134" s="393"/>
      <c r="CS134" s="734"/>
      <c r="CT134" s="734"/>
      <c r="CU134" s="734"/>
      <c r="CV134" s="734"/>
      <c r="CW134" s="727"/>
      <c r="CX134" s="734"/>
      <c r="CY134" s="734"/>
      <c r="CZ134" s="734"/>
      <c r="DA134" s="734"/>
      <c r="DB134" s="734"/>
      <c r="DC134" s="734"/>
      <c r="DD134" s="734"/>
      <c r="DE134" s="734"/>
      <c r="DF134" s="734"/>
      <c r="DG134" s="734"/>
      <c r="DH134" s="734"/>
      <c r="DI134" s="375"/>
      <c r="DJ134" s="1668"/>
      <c r="DK134" s="375"/>
      <c r="DL134" s="1668"/>
      <c r="DM134" s="734"/>
      <c r="DN134" s="734"/>
      <c r="DO134" s="734"/>
      <c r="DP134" s="375"/>
      <c r="DQ134" s="1668"/>
      <c r="DR134" s="375"/>
      <c r="DS134" s="1668"/>
    </row>
    <row r="135" spans="1:123" ht="30" customHeight="1" x14ac:dyDescent="0.35">
      <c r="A135" s="1861"/>
      <c r="B135" s="1863"/>
      <c r="C135" s="42" t="s">
        <v>277</v>
      </c>
      <c r="D135" s="42"/>
      <c r="E135" s="1033"/>
      <c r="F135" s="1033"/>
      <c r="G135" s="1033"/>
      <c r="H135" s="1033"/>
      <c r="I135" s="1033"/>
      <c r="J135" s="1033"/>
      <c r="K135" s="1033"/>
      <c r="L135" s="1031"/>
      <c r="M135" s="1033"/>
      <c r="N135" s="1033"/>
      <c r="O135" s="1033"/>
      <c r="P135" s="1099"/>
      <c r="Q135" s="1033"/>
      <c r="R135" s="1033"/>
      <c r="S135" s="1033"/>
      <c r="T135" s="1033"/>
      <c r="U135" s="1100"/>
      <c r="V135" s="735"/>
      <c r="W135" s="375"/>
      <c r="X135" s="419"/>
      <c r="Y135" s="1102"/>
      <c r="Z135" s="370"/>
      <c r="AA135" s="262"/>
      <c r="AB135" s="375">
        <f>AB133-4</f>
        <v>40939</v>
      </c>
      <c r="AC135" s="370">
        <v>40982</v>
      </c>
      <c r="AD135" s="375">
        <v>41010</v>
      </c>
      <c r="AE135" s="370">
        <f>AE133-4</f>
        <v>41052</v>
      </c>
      <c r="AF135" s="374">
        <f>AF133-5</f>
        <v>41438</v>
      </c>
      <c r="AG135" s="370">
        <f>AG133-5</f>
        <v>41466</v>
      </c>
      <c r="AH135" s="375">
        <f>AH133-5</f>
        <v>41494</v>
      </c>
      <c r="AI135" s="735">
        <v>41522</v>
      </c>
      <c r="AJ135" s="262">
        <v>41536</v>
      </c>
      <c r="AK135" s="370">
        <f>AK133-5</f>
        <v>41557</v>
      </c>
      <c r="AL135" s="374">
        <f>AL133-5</f>
        <v>41585</v>
      </c>
      <c r="AM135" s="374">
        <v>41627</v>
      </c>
      <c r="AN135" s="374">
        <f>AN140+48</f>
        <v>41648</v>
      </c>
      <c r="AO135" s="1101">
        <v>41711</v>
      </c>
      <c r="AP135" s="374">
        <f>AP133-5</f>
        <v>41739</v>
      </c>
      <c r="AQ135" s="374">
        <v>41409</v>
      </c>
      <c r="AR135" s="370">
        <f>AR133-5</f>
        <v>41802</v>
      </c>
      <c r="AS135" s="370">
        <f>AS133-5</f>
        <v>41844</v>
      </c>
      <c r="AT135" s="370">
        <f>AT133-4</f>
        <v>41872</v>
      </c>
      <c r="AU135" s="262" t="s">
        <v>245</v>
      </c>
      <c r="AV135" s="370">
        <v>41907</v>
      </c>
      <c r="AW135" s="419">
        <v>41942</v>
      </c>
      <c r="AX135" s="370">
        <f>AX133-5</f>
        <v>41626</v>
      </c>
      <c r="AY135" s="370">
        <v>42006</v>
      </c>
      <c r="AZ135" s="370">
        <v>42040</v>
      </c>
      <c r="BA135" s="370">
        <f t="shared" ref="BA135:BF135" si="305">BA133-5</f>
        <v>42096</v>
      </c>
      <c r="BB135" s="370">
        <f t="shared" si="305"/>
        <v>42117</v>
      </c>
      <c r="BC135" s="370">
        <f t="shared" si="305"/>
        <v>42152</v>
      </c>
      <c r="BD135" s="370">
        <f t="shared" si="305"/>
        <v>42187</v>
      </c>
      <c r="BE135" s="370">
        <f t="shared" si="305"/>
        <v>42215</v>
      </c>
      <c r="BF135" s="370">
        <f t="shared" si="305"/>
        <v>42250</v>
      </c>
      <c r="BG135" s="262" t="s">
        <v>245</v>
      </c>
      <c r="BH135" s="735">
        <v>42285</v>
      </c>
      <c r="BI135" s="370">
        <f>BI133-5</f>
        <v>42320</v>
      </c>
      <c r="BJ135" s="735">
        <v>42355</v>
      </c>
      <c r="BK135" s="370">
        <f>BK140+41</f>
        <v>42376</v>
      </c>
      <c r="BL135" s="374">
        <f t="shared" ref="BL135:BR135" si="306">BL133-5</f>
        <v>42397</v>
      </c>
      <c r="BM135" s="374">
        <f t="shared" si="306"/>
        <v>42453</v>
      </c>
      <c r="BN135" s="370">
        <f t="shared" si="306"/>
        <v>42474</v>
      </c>
      <c r="BO135" s="375">
        <f t="shared" si="306"/>
        <v>42509</v>
      </c>
      <c r="BP135" s="370">
        <f t="shared" si="306"/>
        <v>42544</v>
      </c>
      <c r="BQ135" s="375">
        <f t="shared" si="306"/>
        <v>42579</v>
      </c>
      <c r="BR135" s="370">
        <f t="shared" si="306"/>
        <v>42621</v>
      </c>
      <c r="BS135" s="375" t="s">
        <v>245</v>
      </c>
      <c r="BT135" s="374">
        <f t="shared" ref="BT135:CA135" si="307">BT133-5</f>
        <v>42649</v>
      </c>
      <c r="BU135" s="370">
        <f t="shared" si="307"/>
        <v>42677</v>
      </c>
      <c r="BV135" s="667">
        <f t="shared" si="307"/>
        <v>42712</v>
      </c>
      <c r="BW135" s="665">
        <f t="shared" si="307"/>
        <v>42740</v>
      </c>
      <c r="BX135" s="370">
        <f t="shared" si="307"/>
        <v>42768</v>
      </c>
      <c r="BY135" s="375">
        <f t="shared" si="307"/>
        <v>42817</v>
      </c>
      <c r="BZ135" s="370">
        <f t="shared" si="307"/>
        <v>42845</v>
      </c>
      <c r="CA135" s="375">
        <f t="shared" si="307"/>
        <v>42880</v>
      </c>
      <c r="CB135" s="374">
        <f>CB133-5</f>
        <v>42915</v>
      </c>
      <c r="CC135" s="370">
        <f>CC133-5</f>
        <v>42950</v>
      </c>
      <c r="CD135" s="375">
        <f>CD133-5</f>
        <v>42992</v>
      </c>
      <c r="CE135" s="375" t="s">
        <v>245</v>
      </c>
      <c r="CF135" s="734">
        <f t="shared" ref="CF135:CS135" si="308">CF133-5</f>
        <v>42655</v>
      </c>
      <c r="CG135" s="734">
        <f t="shared" si="308"/>
        <v>43055</v>
      </c>
      <c r="CH135" s="736">
        <f>CH133-5</f>
        <v>43076</v>
      </c>
      <c r="CI135" s="734">
        <f>CI133-5</f>
        <v>43104</v>
      </c>
      <c r="CJ135" s="734">
        <f>CJ133-5</f>
        <v>43132</v>
      </c>
      <c r="CK135" s="734">
        <f t="shared" si="308"/>
        <v>43181</v>
      </c>
      <c r="CL135" s="734">
        <f t="shared" si="308"/>
        <v>43202</v>
      </c>
      <c r="CM135" s="734">
        <f t="shared" si="308"/>
        <v>43237</v>
      </c>
      <c r="CN135" s="734">
        <f t="shared" si="308"/>
        <v>43279</v>
      </c>
      <c r="CO135" s="734">
        <f t="shared" si="308"/>
        <v>43314</v>
      </c>
      <c r="CP135" s="734">
        <f t="shared" si="308"/>
        <v>43349</v>
      </c>
      <c r="CQ135" s="344" t="s">
        <v>245</v>
      </c>
      <c r="CR135" s="393">
        <f t="shared" si="308"/>
        <v>43377</v>
      </c>
      <c r="CS135" s="734">
        <f t="shared" si="308"/>
        <v>43405</v>
      </c>
      <c r="CT135" s="734">
        <f>CT133-5</f>
        <v>43433</v>
      </c>
      <c r="CU135" s="734"/>
      <c r="CV135" s="736">
        <f>CV133-12</f>
        <v>43489</v>
      </c>
      <c r="CW135" s="727">
        <f>CW133-5</f>
        <v>43538</v>
      </c>
      <c r="CX135" s="734"/>
      <c r="CY135" s="734">
        <f>CY133-5</f>
        <v>43601</v>
      </c>
      <c r="CZ135" s="734">
        <f>CZ133-5</f>
        <v>43664</v>
      </c>
      <c r="DA135" s="734">
        <f>DA133-5</f>
        <v>43348</v>
      </c>
      <c r="DB135" s="734">
        <f>DB133-5</f>
        <v>43783</v>
      </c>
      <c r="DC135" s="734"/>
      <c r="DD135" s="734">
        <f>DD133-5</f>
        <v>43846</v>
      </c>
      <c r="DE135" s="734"/>
      <c r="DF135" s="734">
        <f>DF133-5</f>
        <v>43979</v>
      </c>
      <c r="DG135" s="734">
        <f>DG133-5</f>
        <v>44028</v>
      </c>
      <c r="DH135" s="734">
        <f>DH133-5</f>
        <v>43711</v>
      </c>
      <c r="DI135" s="375">
        <f>DI133-5</f>
        <v>44147</v>
      </c>
      <c r="DJ135" s="1668"/>
      <c r="DK135" s="375">
        <f>DK126-7</f>
        <v>44211</v>
      </c>
      <c r="DL135" s="1668"/>
      <c r="DM135" s="734">
        <f>DM133-5</f>
        <v>43978</v>
      </c>
      <c r="DN135" s="734">
        <f>DN133-5</f>
        <v>44027</v>
      </c>
      <c r="DO135" s="734">
        <f>DO133-5</f>
        <v>44441</v>
      </c>
      <c r="DP135" s="375">
        <f>DP133-5</f>
        <v>44511</v>
      </c>
      <c r="DQ135" s="1668"/>
      <c r="DR135" s="375">
        <f>DR126-7</f>
        <v>44575</v>
      </c>
      <c r="DS135" s="1668"/>
    </row>
    <row r="136" spans="1:123" ht="30" hidden="1" customHeight="1" x14ac:dyDescent="0.35">
      <c r="A136" s="1861"/>
      <c r="B136" s="1863"/>
      <c r="C136" s="42" t="s">
        <v>278</v>
      </c>
      <c r="D136" s="42"/>
      <c r="E136" s="1033"/>
      <c r="F136" s="1033"/>
      <c r="G136" s="1033"/>
      <c r="H136" s="1033"/>
      <c r="I136" s="1033"/>
      <c r="J136" s="1033"/>
      <c r="K136" s="1033"/>
      <c r="L136" s="1031"/>
      <c r="M136" s="1033"/>
      <c r="N136" s="1033"/>
      <c r="O136" s="1033"/>
      <c r="P136" s="1033"/>
      <c r="Q136" s="1033"/>
      <c r="R136" s="1033"/>
      <c r="S136" s="1033"/>
      <c r="T136" s="1033"/>
      <c r="U136" s="1100"/>
      <c r="V136" s="370"/>
      <c r="W136" s="375"/>
      <c r="X136" s="262"/>
      <c r="Y136" s="375"/>
      <c r="Z136" s="370"/>
      <c r="AA136" s="262"/>
      <c r="AB136" s="375">
        <f t="shared" ref="AB136:AH136" si="309">AB140+17</f>
        <v>40915</v>
      </c>
      <c r="AC136" s="370">
        <f t="shared" si="309"/>
        <v>40936</v>
      </c>
      <c r="AD136" s="375">
        <f t="shared" si="309"/>
        <v>40986</v>
      </c>
      <c r="AE136" s="370">
        <f t="shared" si="309"/>
        <v>41021</v>
      </c>
      <c r="AF136" s="374">
        <f t="shared" si="309"/>
        <v>41421</v>
      </c>
      <c r="AG136" s="370">
        <f t="shared" si="309"/>
        <v>41442</v>
      </c>
      <c r="AH136" s="375">
        <f t="shared" si="309"/>
        <v>41470</v>
      </c>
      <c r="AI136" s="370">
        <v>41505</v>
      </c>
      <c r="AJ136" s="262">
        <v>41505</v>
      </c>
      <c r="AK136" s="370">
        <f t="shared" ref="AK136:AR136" si="310">AK140+17</f>
        <v>41533</v>
      </c>
      <c r="AL136" s="374">
        <f t="shared" si="310"/>
        <v>41561</v>
      </c>
      <c r="AM136" s="374">
        <f t="shared" si="310"/>
        <v>41596</v>
      </c>
      <c r="AN136" s="374">
        <f t="shared" si="310"/>
        <v>41617</v>
      </c>
      <c r="AO136" s="374">
        <f t="shared" si="310"/>
        <v>41301</v>
      </c>
      <c r="AP136" s="374">
        <f t="shared" si="310"/>
        <v>41708</v>
      </c>
      <c r="AQ136" s="374">
        <f t="shared" si="310"/>
        <v>41378</v>
      </c>
      <c r="AR136" s="370">
        <f t="shared" si="310"/>
        <v>41771</v>
      </c>
      <c r="AS136" s="370">
        <f>AS140+17</f>
        <v>41813</v>
      </c>
      <c r="AT136" s="370">
        <f>AT140+17</f>
        <v>41848</v>
      </c>
      <c r="AU136" s="262" t="s">
        <v>245</v>
      </c>
      <c r="AV136" s="370">
        <v>41876</v>
      </c>
      <c r="AW136" s="419">
        <v>41911</v>
      </c>
      <c r="AX136" s="370">
        <f t="shared" ref="AX136:BL136" si="311">AX140+17</f>
        <v>41588</v>
      </c>
      <c r="AY136" s="370">
        <f t="shared" si="311"/>
        <v>41981</v>
      </c>
      <c r="AZ136" s="370">
        <f t="shared" si="311"/>
        <v>42009</v>
      </c>
      <c r="BA136" s="370">
        <f t="shared" si="311"/>
        <v>42044</v>
      </c>
      <c r="BB136" s="370">
        <f t="shared" si="311"/>
        <v>42086</v>
      </c>
      <c r="BC136" s="370">
        <f t="shared" si="311"/>
        <v>42121</v>
      </c>
      <c r="BD136" s="370">
        <f t="shared" si="311"/>
        <v>42156</v>
      </c>
      <c r="BE136" s="370">
        <f t="shared" si="311"/>
        <v>42191</v>
      </c>
      <c r="BF136" s="370">
        <f t="shared" si="311"/>
        <v>42226</v>
      </c>
      <c r="BG136" s="262" t="s">
        <v>245</v>
      </c>
      <c r="BH136" s="370">
        <f t="shared" si="311"/>
        <v>42254</v>
      </c>
      <c r="BI136" s="370">
        <f t="shared" si="311"/>
        <v>42296</v>
      </c>
      <c r="BJ136" s="370">
        <f t="shared" si="311"/>
        <v>42331</v>
      </c>
      <c r="BK136" s="370">
        <f t="shared" si="311"/>
        <v>42352</v>
      </c>
      <c r="BL136" s="374">
        <f t="shared" si="311"/>
        <v>42373</v>
      </c>
      <c r="BM136" s="1125"/>
      <c r="BN136" s="1147"/>
      <c r="BP136" s="843"/>
      <c r="BR136" s="843"/>
      <c r="BS136" s="1148" t="s">
        <v>245</v>
      </c>
      <c r="BT136" s="1149"/>
      <c r="BU136" s="345"/>
      <c r="BV136" s="737"/>
      <c r="BW136" s="345"/>
      <c r="BX136" s="345"/>
      <c r="BY136" s="737"/>
      <c r="BZ136" s="345"/>
      <c r="CA136" s="737"/>
      <c r="CB136" s="1123"/>
      <c r="CC136" s="345"/>
      <c r="CD136" s="737"/>
      <c r="CE136" s="1148" t="s">
        <v>245</v>
      </c>
      <c r="CF136" s="1127"/>
      <c r="CG136" s="1127"/>
      <c r="CH136" s="1127"/>
      <c r="CI136" s="1127"/>
      <c r="CJ136" s="1127"/>
      <c r="CK136" s="1127"/>
      <c r="CL136" s="1127"/>
      <c r="CM136" s="1127"/>
      <c r="CN136" s="1127"/>
      <c r="CO136" s="1127"/>
      <c r="CP136" s="1127"/>
      <c r="CQ136" s="1150" t="s">
        <v>245</v>
      </c>
      <c r="CR136" s="1128"/>
      <c r="CS136" s="1127"/>
      <c r="CT136" s="1127"/>
      <c r="CU136" s="1127"/>
      <c r="CV136" s="1127"/>
      <c r="CW136" s="1415"/>
      <c r="CX136" s="1127"/>
      <c r="CY136" s="1127"/>
      <c r="CZ136" s="1127"/>
      <c r="DA136" s="1127"/>
      <c r="DB136" s="1127"/>
      <c r="DC136" s="1127"/>
      <c r="DD136" s="1127"/>
      <c r="DE136" s="1127"/>
      <c r="DF136" s="1127"/>
      <c r="DG136" s="1127"/>
      <c r="DH136" s="1127"/>
      <c r="DI136" s="737"/>
      <c r="DJ136" s="1670"/>
      <c r="DK136" s="737"/>
      <c r="DL136" s="1670"/>
      <c r="DM136" s="1127"/>
      <c r="DN136" s="1127"/>
      <c r="DO136" s="1127"/>
      <c r="DP136" s="737"/>
      <c r="DQ136" s="1670"/>
      <c r="DR136" s="737"/>
      <c r="DS136" s="1670"/>
    </row>
    <row r="137" spans="1:123" ht="30" hidden="1" customHeight="1" x14ac:dyDescent="0.35">
      <c r="A137" s="1861"/>
      <c r="B137" s="1863"/>
      <c r="C137" s="42" t="s">
        <v>168</v>
      </c>
      <c r="D137" s="42"/>
      <c r="E137" s="1033"/>
      <c r="F137" s="1033"/>
      <c r="G137" s="1033"/>
      <c r="H137" s="1033"/>
      <c r="I137" s="1033"/>
      <c r="J137" s="1033"/>
      <c r="K137" s="1033"/>
      <c r="L137" s="1031"/>
      <c r="M137" s="1033"/>
      <c r="N137" s="1033"/>
      <c r="O137" s="1033"/>
      <c r="P137" s="1033"/>
      <c r="Q137" s="1033"/>
      <c r="R137" s="1033"/>
      <c r="S137" s="1033"/>
      <c r="T137" s="1033"/>
      <c r="U137" s="1100"/>
      <c r="V137" s="370"/>
      <c r="W137" s="375"/>
      <c r="X137" s="262"/>
      <c r="Y137" s="375"/>
      <c r="Z137" s="370"/>
      <c r="AA137" s="262"/>
      <c r="AB137" s="375">
        <f t="shared" ref="AB137:BL137" si="312">AB140+10</f>
        <v>40908</v>
      </c>
      <c r="AC137" s="370">
        <f t="shared" si="312"/>
        <v>40929</v>
      </c>
      <c r="AD137" s="375">
        <f t="shared" si="312"/>
        <v>40979</v>
      </c>
      <c r="AE137" s="370">
        <f t="shared" si="312"/>
        <v>41014</v>
      </c>
      <c r="AF137" s="374">
        <f t="shared" si="312"/>
        <v>41414</v>
      </c>
      <c r="AG137" s="370">
        <f t="shared" si="312"/>
        <v>41435</v>
      </c>
      <c r="AH137" s="375">
        <f>AH140+10</f>
        <v>41463</v>
      </c>
      <c r="AI137" s="370">
        <v>41496</v>
      </c>
      <c r="AJ137" s="262">
        <v>41496</v>
      </c>
      <c r="AK137" s="370">
        <f t="shared" si="312"/>
        <v>41526</v>
      </c>
      <c r="AL137" s="374">
        <f t="shared" si="312"/>
        <v>41554</v>
      </c>
      <c r="AM137" s="374">
        <f t="shared" si="312"/>
        <v>41589</v>
      </c>
      <c r="AN137" s="374">
        <f t="shared" si="312"/>
        <v>41610</v>
      </c>
      <c r="AO137" s="374">
        <f t="shared" si="312"/>
        <v>41294</v>
      </c>
      <c r="AP137" s="374">
        <f t="shared" si="312"/>
        <v>41701</v>
      </c>
      <c r="AQ137" s="374">
        <f t="shared" si="312"/>
        <v>41371</v>
      </c>
      <c r="AR137" s="370">
        <f t="shared" si="312"/>
        <v>41764</v>
      </c>
      <c r="AS137" s="370">
        <f t="shared" si="312"/>
        <v>41806</v>
      </c>
      <c r="AT137" s="370">
        <f t="shared" si="312"/>
        <v>41841</v>
      </c>
      <c r="AU137" s="262" t="s">
        <v>245</v>
      </c>
      <c r="AV137" s="370">
        <v>41869</v>
      </c>
      <c r="AW137" s="419">
        <v>41904</v>
      </c>
      <c r="AX137" s="370">
        <f t="shared" si="312"/>
        <v>41581</v>
      </c>
      <c r="AY137" s="370">
        <f t="shared" si="312"/>
        <v>41974</v>
      </c>
      <c r="AZ137" s="370">
        <f t="shared" si="312"/>
        <v>42002</v>
      </c>
      <c r="BA137" s="370">
        <f t="shared" si="312"/>
        <v>42037</v>
      </c>
      <c r="BB137" s="370">
        <f t="shared" si="312"/>
        <v>42079</v>
      </c>
      <c r="BC137" s="370">
        <f t="shared" si="312"/>
        <v>42114</v>
      </c>
      <c r="BD137" s="370">
        <f t="shared" si="312"/>
        <v>42149</v>
      </c>
      <c r="BE137" s="370">
        <f t="shared" si="312"/>
        <v>42184</v>
      </c>
      <c r="BF137" s="370">
        <f t="shared" si="312"/>
        <v>42219</v>
      </c>
      <c r="BG137" s="262" t="s">
        <v>245</v>
      </c>
      <c r="BH137" s="370">
        <f t="shared" si="312"/>
        <v>42247</v>
      </c>
      <c r="BI137" s="370">
        <f t="shared" si="312"/>
        <v>42289</v>
      </c>
      <c r="BJ137" s="370">
        <f t="shared" si="312"/>
        <v>42324</v>
      </c>
      <c r="BK137" s="370">
        <f t="shared" si="312"/>
        <v>42345</v>
      </c>
      <c r="BL137" s="374">
        <f t="shared" si="312"/>
        <v>42366</v>
      </c>
      <c r="BM137" s="1125"/>
      <c r="BN137" s="1147"/>
      <c r="BP137" s="843"/>
      <c r="BR137" s="843"/>
      <c r="BS137" s="1148" t="s">
        <v>245</v>
      </c>
      <c r="BT137" s="1149"/>
      <c r="BU137" s="345"/>
      <c r="BV137" s="737"/>
      <c r="BW137" s="345"/>
      <c r="BX137" s="345"/>
      <c r="BY137" s="737"/>
      <c r="BZ137" s="345"/>
      <c r="CA137" s="737"/>
      <c r="CB137" s="1123"/>
      <c r="CC137" s="345"/>
      <c r="CD137" s="737"/>
      <c r="CE137" s="1148" t="s">
        <v>245</v>
      </c>
      <c r="CF137" s="1127"/>
      <c r="CG137" s="1127"/>
      <c r="CH137" s="1127"/>
      <c r="CI137" s="1127"/>
      <c r="CJ137" s="1127"/>
      <c r="CK137" s="1127"/>
      <c r="CL137" s="1127"/>
      <c r="CM137" s="1127"/>
      <c r="CN137" s="1127"/>
      <c r="CO137" s="1127"/>
      <c r="CP137" s="1127"/>
      <c r="CQ137" s="1150" t="s">
        <v>245</v>
      </c>
      <c r="CR137" s="1128"/>
      <c r="CS137" s="1127"/>
      <c r="CT137" s="1127"/>
      <c r="CU137" s="1127"/>
      <c r="CV137" s="1127"/>
      <c r="CW137" s="1415"/>
      <c r="CX137" s="1127"/>
      <c r="CY137" s="1127"/>
      <c r="CZ137" s="1127"/>
      <c r="DA137" s="1127"/>
      <c r="DB137" s="1127"/>
      <c r="DC137" s="1127"/>
      <c r="DD137" s="1127"/>
      <c r="DE137" s="1127"/>
      <c r="DF137" s="1127"/>
      <c r="DG137" s="1127"/>
      <c r="DH137" s="1127"/>
      <c r="DI137" s="737"/>
      <c r="DJ137" s="1670"/>
      <c r="DK137" s="737"/>
      <c r="DL137" s="1670"/>
      <c r="DM137" s="1127"/>
      <c r="DN137" s="1127"/>
      <c r="DO137" s="1127"/>
      <c r="DP137" s="737"/>
      <c r="DQ137" s="1670"/>
      <c r="DR137" s="737"/>
      <c r="DS137" s="1670"/>
    </row>
    <row r="138" spans="1:123" ht="30" customHeight="1" x14ac:dyDescent="0.35">
      <c r="A138" s="1861"/>
      <c r="B138" s="1863"/>
      <c r="C138" s="1151" t="s">
        <v>279</v>
      </c>
      <c r="D138" s="1151"/>
      <c r="E138" s="1152"/>
      <c r="F138" s="1152"/>
      <c r="G138" s="1152"/>
      <c r="H138" s="1152"/>
      <c r="I138" s="1152"/>
      <c r="J138" s="1152"/>
      <c r="K138" s="1152"/>
      <c r="L138" s="1153"/>
      <c r="M138" s="1152"/>
      <c r="N138" s="1152"/>
      <c r="O138" s="1152"/>
      <c r="P138" s="1152"/>
      <c r="Q138" s="1152"/>
      <c r="R138" s="1152"/>
      <c r="S138" s="1152"/>
      <c r="T138" s="1152"/>
      <c r="U138" s="1154"/>
      <c r="V138" s="673"/>
      <c r="W138" s="671"/>
      <c r="X138" s="321"/>
      <c r="Y138" s="671"/>
      <c r="Z138" s="673"/>
      <c r="AA138" s="321"/>
      <c r="AB138" s="671"/>
      <c r="AC138" s="673"/>
      <c r="AD138" s="671"/>
      <c r="AE138" s="673"/>
      <c r="AF138" s="671"/>
      <c r="AG138" s="673"/>
      <c r="AH138" s="671"/>
      <c r="AI138" s="673"/>
      <c r="AJ138" s="321"/>
      <c r="AK138" s="673"/>
      <c r="AL138" s="675"/>
      <c r="AM138" s="675"/>
      <c r="AN138" s="675"/>
      <c r="AO138" s="675"/>
      <c r="AP138" s="675"/>
      <c r="AQ138" s="675"/>
      <c r="AR138" s="673"/>
      <c r="AS138" s="673"/>
      <c r="AT138" s="673"/>
      <c r="AU138" s="321"/>
      <c r="AV138" s="673"/>
      <c r="AW138" s="324"/>
      <c r="AX138" s="673"/>
      <c r="AY138" s="673"/>
      <c r="AZ138" s="673"/>
      <c r="BA138" s="673"/>
      <c r="BB138" s="673"/>
      <c r="BC138" s="673"/>
      <c r="BD138" s="673"/>
      <c r="BE138" s="673"/>
      <c r="BF138" s="673"/>
      <c r="BG138" s="321"/>
      <c r="BH138" s="673"/>
      <c r="BI138" s="673"/>
      <c r="BJ138" s="673"/>
      <c r="BK138" s="673"/>
      <c r="BL138" s="675"/>
      <c r="BM138" s="1155"/>
      <c r="BN138" s="1156"/>
      <c r="BO138" s="1157"/>
      <c r="BP138" s="528"/>
      <c r="BQ138" s="1157"/>
      <c r="BR138" s="528"/>
      <c r="BS138" s="1158"/>
      <c r="BT138" s="1159"/>
      <c r="BU138" s="668"/>
      <c r="BV138" s="1160"/>
      <c r="BW138" s="668"/>
      <c r="BX138" s="668"/>
      <c r="BY138" s="1160"/>
      <c r="BZ138" s="668"/>
      <c r="CA138" s="1160"/>
      <c r="CB138" s="1161"/>
      <c r="CC138" s="668"/>
      <c r="CD138" s="1160"/>
      <c r="CE138" s="1158"/>
      <c r="CF138" s="1162"/>
      <c r="CG138" s="1163">
        <f>CG135-7</f>
        <v>43048</v>
      </c>
      <c r="CH138" s="1163">
        <f>CH135</f>
        <v>43076</v>
      </c>
      <c r="CI138" s="1163">
        <f>CI135-7</f>
        <v>43097</v>
      </c>
      <c r="CJ138" s="1163" t="s">
        <v>28</v>
      </c>
      <c r="CK138" s="1163">
        <f t="shared" ref="CK138:CP138" si="313">CK135-7</f>
        <v>43174</v>
      </c>
      <c r="CL138" s="1163">
        <f t="shared" si="313"/>
        <v>43195</v>
      </c>
      <c r="CM138" s="1163">
        <f t="shared" si="313"/>
        <v>43230</v>
      </c>
      <c r="CN138" s="1163">
        <f t="shared" si="313"/>
        <v>43272</v>
      </c>
      <c r="CO138" s="1163">
        <f t="shared" si="313"/>
        <v>43307</v>
      </c>
      <c r="CP138" s="1163">
        <f t="shared" si="313"/>
        <v>43342</v>
      </c>
      <c r="CQ138" s="323" t="s">
        <v>245</v>
      </c>
      <c r="CR138" s="399">
        <f>CR135-7</f>
        <v>43370</v>
      </c>
      <c r="CS138" s="1163">
        <f>CS135-7</f>
        <v>43398</v>
      </c>
      <c r="CT138" s="1164">
        <f>CT135-8</f>
        <v>43425</v>
      </c>
      <c r="CU138" s="1163"/>
      <c r="CV138" s="1163">
        <f>CV135-7</f>
        <v>43482</v>
      </c>
      <c r="CW138" s="718">
        <f>CW135-7</f>
        <v>43531</v>
      </c>
      <c r="CX138" s="1163"/>
      <c r="CY138" s="1163">
        <f>CY135-7</f>
        <v>43594</v>
      </c>
      <c r="CZ138" s="1163">
        <f>CZ135-7</f>
        <v>43657</v>
      </c>
      <c r="DA138" s="1163">
        <v>43349</v>
      </c>
      <c r="DB138" s="1163">
        <f>DB135-7</f>
        <v>43776</v>
      </c>
      <c r="DC138" s="1163"/>
      <c r="DD138" s="1163">
        <f>DD135-7</f>
        <v>43839</v>
      </c>
      <c r="DE138" s="1163"/>
      <c r="DF138" s="1163">
        <f>DF135-7</f>
        <v>43972</v>
      </c>
      <c r="DG138" s="1163">
        <f>DG135-7</f>
        <v>44021</v>
      </c>
      <c r="DH138" s="1163">
        <v>43349</v>
      </c>
      <c r="DI138" s="1665">
        <f>DI135-7</f>
        <v>44140</v>
      </c>
      <c r="DJ138" s="1667"/>
      <c r="DK138" s="1665">
        <f>DK135-7</f>
        <v>44204</v>
      </c>
      <c r="DL138" s="1667"/>
      <c r="DM138" s="1163">
        <f>DM135-7</f>
        <v>43971</v>
      </c>
      <c r="DN138" s="1163">
        <f>DN135-7</f>
        <v>44020</v>
      </c>
      <c r="DO138" s="1163">
        <v>43349</v>
      </c>
      <c r="DP138" s="1665">
        <f>DP135-7</f>
        <v>44504</v>
      </c>
      <c r="DQ138" s="1667"/>
      <c r="DR138" s="1665">
        <f>DR135-7</f>
        <v>44568</v>
      </c>
      <c r="DS138" s="1667"/>
    </row>
    <row r="139" spans="1:123" ht="30" hidden="1" customHeight="1" x14ac:dyDescent="0.35">
      <c r="A139" s="1861"/>
      <c r="B139" s="1863"/>
      <c r="C139" s="42" t="s">
        <v>280</v>
      </c>
      <c r="D139" s="42"/>
      <c r="E139" s="1033"/>
      <c r="F139" s="1033"/>
      <c r="G139" s="1033"/>
      <c r="H139" s="1033"/>
      <c r="I139" s="1033"/>
      <c r="J139" s="1033"/>
      <c r="K139" s="1033"/>
      <c r="L139" s="1031"/>
      <c r="M139" s="1033"/>
      <c r="N139" s="1033"/>
      <c r="O139" s="1033"/>
      <c r="P139" s="1033"/>
      <c r="Q139" s="1033"/>
      <c r="R139" s="1033"/>
      <c r="S139" s="1033"/>
      <c r="T139" s="1033"/>
      <c r="U139" s="1100"/>
      <c r="V139" s="370"/>
      <c r="W139" s="375"/>
      <c r="X139" s="262"/>
      <c r="Y139" s="375"/>
      <c r="Z139" s="370"/>
      <c r="AA139" s="262"/>
      <c r="AB139" s="375"/>
      <c r="AC139" s="370"/>
      <c r="AD139" s="375"/>
      <c r="AE139" s="370"/>
      <c r="AF139" s="375"/>
      <c r="AG139" s="370"/>
      <c r="AH139" s="375"/>
      <c r="AI139" s="370"/>
      <c r="AJ139" s="262"/>
      <c r="AK139" s="370"/>
      <c r="AL139" s="374"/>
      <c r="AM139" s="374"/>
      <c r="AN139" s="374"/>
      <c r="AO139" s="374"/>
      <c r="AP139" s="374"/>
      <c r="AQ139" s="374"/>
      <c r="AR139" s="370"/>
      <c r="AS139" s="370"/>
      <c r="AT139" s="370"/>
      <c r="AU139" s="262"/>
      <c r="AV139" s="370"/>
      <c r="AW139" s="419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262"/>
      <c r="BH139" s="370"/>
      <c r="BI139" s="370"/>
      <c r="BJ139" s="370"/>
      <c r="BK139" s="370"/>
      <c r="BL139" s="374"/>
      <c r="BM139" s="1125"/>
      <c r="BN139" s="1147"/>
      <c r="BP139" s="843"/>
      <c r="BR139" s="843"/>
      <c r="BS139" s="1148"/>
      <c r="BT139" s="1149"/>
      <c r="BU139" s="345"/>
      <c r="BV139" s="737"/>
      <c r="BW139" s="345"/>
      <c r="BX139" s="1165">
        <v>42382</v>
      </c>
      <c r="BY139" s="737"/>
      <c r="BZ139" s="345"/>
      <c r="CA139" s="737"/>
      <c r="CB139" s="1123"/>
      <c r="CC139" s="345"/>
      <c r="CD139" s="737"/>
      <c r="CE139" s="1148"/>
      <c r="CF139" s="1127"/>
      <c r="CG139" s="1127"/>
      <c r="CH139" s="1127"/>
      <c r="CI139" s="1127"/>
      <c r="CJ139" s="1166"/>
      <c r="CK139" s="1127"/>
      <c r="CL139" s="1127"/>
      <c r="CM139" s="1127"/>
      <c r="CN139" s="1127"/>
      <c r="CO139" s="1127"/>
      <c r="CP139" s="1127"/>
      <c r="CQ139" s="1150"/>
      <c r="CR139" s="1128"/>
      <c r="CS139" s="1127"/>
      <c r="CT139" s="1127"/>
      <c r="CU139" s="1127"/>
      <c r="CV139" s="1127"/>
      <c r="CW139" s="1415"/>
      <c r="CX139" s="1127"/>
      <c r="CY139" s="1127"/>
      <c r="CZ139" s="1127"/>
      <c r="DA139" s="1127"/>
      <c r="DB139" s="1127"/>
      <c r="DC139" s="1127"/>
      <c r="DD139" s="1127"/>
      <c r="DE139" s="1127"/>
      <c r="DF139" s="1127"/>
      <c r="DG139" s="1127"/>
      <c r="DH139" s="1127"/>
      <c r="DI139" s="737"/>
      <c r="DJ139" s="1670"/>
      <c r="DK139" s="737"/>
      <c r="DL139" s="1670"/>
      <c r="DM139" s="1127"/>
      <c r="DN139" s="1127"/>
      <c r="DO139" s="1127"/>
      <c r="DP139" s="737"/>
      <c r="DQ139" s="1670"/>
      <c r="DR139" s="737"/>
      <c r="DS139" s="1670"/>
    </row>
    <row r="140" spans="1:123" ht="30" customHeight="1" x14ac:dyDescent="0.35">
      <c r="A140" s="1861"/>
      <c r="B140" s="1863"/>
      <c r="C140" s="1151" t="s">
        <v>281</v>
      </c>
      <c r="D140" s="1151"/>
      <c r="E140" s="1167"/>
      <c r="F140" s="1152"/>
      <c r="G140" s="1168"/>
      <c r="H140" s="1152"/>
      <c r="I140" s="1152"/>
      <c r="J140" s="1152"/>
      <c r="K140" s="1169"/>
      <c r="L140" s="1153"/>
      <c r="M140" s="1152"/>
      <c r="N140" s="1152"/>
      <c r="O140" s="1152"/>
      <c r="P140" s="1167"/>
      <c r="Q140" s="1167"/>
      <c r="R140" s="1152"/>
      <c r="S140" s="1167"/>
      <c r="T140" s="1152"/>
      <c r="U140" s="1154"/>
      <c r="V140" s="674"/>
      <c r="W140" s="692"/>
      <c r="X140" s="321"/>
      <c r="Y140" s="671"/>
      <c r="Z140" s="673"/>
      <c r="AA140" s="321"/>
      <c r="AB140" s="692">
        <f>AB135-41</f>
        <v>40898</v>
      </c>
      <c r="AC140" s="674">
        <v>40919</v>
      </c>
      <c r="AD140" s="692">
        <v>40969</v>
      </c>
      <c r="AE140" s="674">
        <v>41004</v>
      </c>
      <c r="AF140" s="692">
        <f>AF135-34</f>
        <v>41404</v>
      </c>
      <c r="AG140" s="674">
        <f>AG135-41</f>
        <v>41425</v>
      </c>
      <c r="AH140" s="692">
        <f>AH135-41</f>
        <v>41453</v>
      </c>
      <c r="AI140" s="324">
        <v>41474</v>
      </c>
      <c r="AJ140" s="324">
        <v>41488</v>
      </c>
      <c r="AK140" s="674">
        <f>AK135-41</f>
        <v>41516</v>
      </c>
      <c r="AL140" s="1170">
        <f>AL135-41</f>
        <v>41544</v>
      </c>
      <c r="AM140" s="322">
        <f>AM135-48</f>
        <v>41579</v>
      </c>
      <c r="AN140" s="1171">
        <v>41600</v>
      </c>
      <c r="AO140" s="1171">
        <v>41284</v>
      </c>
      <c r="AP140" s="322">
        <f>AP135-48</f>
        <v>41691</v>
      </c>
      <c r="AQ140" s="322">
        <f>AQ135-48</f>
        <v>41361</v>
      </c>
      <c r="AR140" s="321">
        <f>AR135-48</f>
        <v>41754</v>
      </c>
      <c r="AS140" s="321">
        <f>AS135-48</f>
        <v>41796</v>
      </c>
      <c r="AT140" s="324">
        <v>41831</v>
      </c>
      <c r="AU140" s="321" t="s">
        <v>245</v>
      </c>
      <c r="AV140" s="321">
        <v>41859</v>
      </c>
      <c r="AW140" s="324">
        <v>41884</v>
      </c>
      <c r="AX140" s="321">
        <f>AX135-55</f>
        <v>41571</v>
      </c>
      <c r="AY140" s="324">
        <v>41964</v>
      </c>
      <c r="AZ140" s="321">
        <f>AZ135-48</f>
        <v>41992</v>
      </c>
      <c r="BA140" s="324">
        <v>42027</v>
      </c>
      <c r="BB140" s="321">
        <f>BB135-48</f>
        <v>42069</v>
      </c>
      <c r="BC140" s="325">
        <f>BC135-48</f>
        <v>42104</v>
      </c>
      <c r="BD140" s="325">
        <f>BD135-48</f>
        <v>42139</v>
      </c>
      <c r="BE140" s="324">
        <v>42174</v>
      </c>
      <c r="BF140" s="324">
        <f>BF135-41</f>
        <v>42209</v>
      </c>
      <c r="BG140" s="324" t="s">
        <v>245</v>
      </c>
      <c r="BH140" s="324">
        <f>BH135-48</f>
        <v>42237</v>
      </c>
      <c r="BI140" s="324">
        <v>42279</v>
      </c>
      <c r="BJ140" s="325">
        <v>42314</v>
      </c>
      <c r="BK140" s="324">
        <v>42335</v>
      </c>
      <c r="BL140" s="1171">
        <f>BL135-41</f>
        <v>42356</v>
      </c>
      <c r="BM140" s="1171">
        <f>BM135-55</f>
        <v>42398</v>
      </c>
      <c r="BN140" s="325">
        <f>BN135-41</f>
        <v>42433</v>
      </c>
      <c r="BO140" s="1172">
        <f>BO135-41</f>
        <v>42468</v>
      </c>
      <c r="BP140" s="325">
        <f>BP135-41</f>
        <v>42503</v>
      </c>
      <c r="BQ140" s="1172">
        <f>BQ135-41</f>
        <v>42538</v>
      </c>
      <c r="BR140" s="325">
        <f>BR135-41</f>
        <v>42580</v>
      </c>
      <c r="BS140" s="1172" t="s">
        <v>245</v>
      </c>
      <c r="BT140" s="708">
        <f>BT135-48</f>
        <v>42601</v>
      </c>
      <c r="BU140" s="325">
        <f>BU135-48</f>
        <v>42629</v>
      </c>
      <c r="BV140" s="1172">
        <f>BV135-41</f>
        <v>42671</v>
      </c>
      <c r="BW140" s="324">
        <f>BW135-38</f>
        <v>42702</v>
      </c>
      <c r="BX140" s="325">
        <f>BX135-48</f>
        <v>42720</v>
      </c>
      <c r="BY140" s="1172">
        <f t="shared" ref="BY140:CD140" si="314">BY135-41</f>
        <v>42776</v>
      </c>
      <c r="BZ140" s="325">
        <f t="shared" si="314"/>
        <v>42804</v>
      </c>
      <c r="CA140" s="1172">
        <f t="shared" si="314"/>
        <v>42839</v>
      </c>
      <c r="CB140" s="708">
        <f t="shared" si="314"/>
        <v>42874</v>
      </c>
      <c r="CC140" s="325">
        <f t="shared" si="314"/>
        <v>42909</v>
      </c>
      <c r="CD140" s="1172">
        <f t="shared" si="314"/>
        <v>42951</v>
      </c>
      <c r="CE140" s="1172" t="s">
        <v>245</v>
      </c>
      <c r="CF140" s="742">
        <f>CF135-48</f>
        <v>42607</v>
      </c>
      <c r="CG140" s="742">
        <f>CG135-41</f>
        <v>43014</v>
      </c>
      <c r="CH140" s="742">
        <f>CH135-41</f>
        <v>43035</v>
      </c>
      <c r="CI140" s="743">
        <f>CI135-34</f>
        <v>43070</v>
      </c>
      <c r="CJ140" s="1173">
        <f>CJ135-41</f>
        <v>43091</v>
      </c>
      <c r="CK140" s="742">
        <f>CK135-41</f>
        <v>43140</v>
      </c>
      <c r="CL140" s="742">
        <f>CL135-48</f>
        <v>43154</v>
      </c>
      <c r="CM140" s="742">
        <f>CM135-41</f>
        <v>43196</v>
      </c>
      <c r="CN140" s="742">
        <f>CN135-41</f>
        <v>43238</v>
      </c>
      <c r="CO140" s="742">
        <f>CO135-41</f>
        <v>43273</v>
      </c>
      <c r="CP140" s="1174">
        <f>CP135-41</f>
        <v>43308</v>
      </c>
      <c r="CQ140" s="1172" t="s">
        <v>245</v>
      </c>
      <c r="CR140" s="743">
        <f>CR135-34</f>
        <v>43343</v>
      </c>
      <c r="CS140" s="1174">
        <f>CS135-41</f>
        <v>43364</v>
      </c>
      <c r="CT140" s="742">
        <f>CT135-34</f>
        <v>43399</v>
      </c>
      <c r="CU140" s="742"/>
      <c r="CV140" s="743">
        <f>CV135-34</f>
        <v>43455</v>
      </c>
      <c r="CW140" s="1590">
        <f>CW135-41</f>
        <v>43497</v>
      </c>
      <c r="CX140" s="742"/>
      <c r="CY140" s="742">
        <f>CY135-41</f>
        <v>43560</v>
      </c>
      <c r="CZ140" s="742">
        <f>CZ135-41</f>
        <v>43623</v>
      </c>
      <c r="DA140" s="743">
        <f>DA135-34</f>
        <v>43314</v>
      </c>
      <c r="DB140" s="742">
        <f>DB135-48</f>
        <v>43735</v>
      </c>
      <c r="DC140" s="742"/>
      <c r="DD140" s="742">
        <f>DD135-41</f>
        <v>43805</v>
      </c>
      <c r="DE140" s="742"/>
      <c r="DF140" s="742">
        <f>DF135-41</f>
        <v>43938</v>
      </c>
      <c r="DG140" s="742">
        <f>DG135-48</f>
        <v>43980</v>
      </c>
      <c r="DH140" s="742">
        <f>DH135-41</f>
        <v>43670</v>
      </c>
      <c r="DI140" s="1172">
        <f>DI135-48</f>
        <v>44099</v>
      </c>
      <c r="DJ140" s="1671"/>
      <c r="DK140" s="1175">
        <f>DK135-42</f>
        <v>44169</v>
      </c>
      <c r="DL140" s="1671"/>
      <c r="DM140" s="742">
        <f>DM135-41</f>
        <v>43937</v>
      </c>
      <c r="DN140" s="742">
        <f>DN135-48</f>
        <v>43979</v>
      </c>
      <c r="DO140" s="742">
        <f>DO135-41</f>
        <v>44400</v>
      </c>
      <c r="DP140" s="1172">
        <f>DP135-48</f>
        <v>44463</v>
      </c>
      <c r="DQ140" s="1671"/>
      <c r="DR140" s="1175">
        <f>DR135-42</f>
        <v>44533</v>
      </c>
      <c r="DS140" s="1671"/>
    </row>
    <row r="141" spans="1:123" ht="30" customHeight="1" x14ac:dyDescent="0.35">
      <c r="A141" s="1861"/>
      <c r="B141" s="1863"/>
      <c r="C141" s="1151" t="s">
        <v>282</v>
      </c>
      <c r="D141" s="1151"/>
      <c r="E141" s="1152"/>
      <c r="F141" s="1152"/>
      <c r="G141" s="1152"/>
      <c r="H141" s="1152"/>
      <c r="I141" s="1152"/>
      <c r="J141" s="1152"/>
      <c r="K141" s="1152"/>
      <c r="L141" s="1153"/>
      <c r="M141" s="1152"/>
      <c r="N141" s="1152"/>
      <c r="O141" s="1152"/>
      <c r="P141" s="1167"/>
      <c r="Q141" s="1152"/>
      <c r="R141" s="1152"/>
      <c r="S141" s="1152"/>
      <c r="T141" s="1152"/>
      <c r="U141" s="1154"/>
      <c r="V141" s="674"/>
      <c r="W141" s="692"/>
      <c r="X141" s="324"/>
      <c r="Y141" s="692"/>
      <c r="Z141" s="673"/>
      <c r="AA141" s="321"/>
      <c r="AB141" s="671">
        <f>AB140-4</f>
        <v>40894</v>
      </c>
      <c r="AC141" s="674">
        <v>40915</v>
      </c>
      <c r="AD141" s="671">
        <f>AD140-5</f>
        <v>40964</v>
      </c>
      <c r="AE141" s="674">
        <f>AE140-4</f>
        <v>41000</v>
      </c>
      <c r="AF141" s="1170">
        <f>AF140-4</f>
        <v>41400</v>
      </c>
      <c r="AG141" s="674">
        <f>AG140-4</f>
        <v>41421</v>
      </c>
      <c r="AH141" s="692">
        <f>AH140-4</f>
        <v>41449</v>
      </c>
      <c r="AI141" s="324">
        <v>41470</v>
      </c>
      <c r="AJ141" s="324">
        <v>41484</v>
      </c>
      <c r="AK141" s="674">
        <f>AK140-4</f>
        <v>41512</v>
      </c>
      <c r="AL141" s="1170">
        <f>AL140-4</f>
        <v>41540</v>
      </c>
      <c r="AM141" s="322">
        <f>AM140-4</f>
        <v>41575</v>
      </c>
      <c r="AN141" s="322">
        <v>41596</v>
      </c>
      <c r="AO141" s="1171">
        <v>41280</v>
      </c>
      <c r="AP141" s="322">
        <f>AP140-4</f>
        <v>41687</v>
      </c>
      <c r="AQ141" s="322">
        <f>AQ140-4</f>
        <v>41357</v>
      </c>
      <c r="AR141" s="321">
        <f>AR140-4</f>
        <v>41750</v>
      </c>
      <c r="AS141" s="321">
        <f>AS140-4</f>
        <v>41792</v>
      </c>
      <c r="AT141" s="321">
        <v>41820</v>
      </c>
      <c r="AU141" s="321" t="s">
        <v>245</v>
      </c>
      <c r="AV141" s="324">
        <v>41855</v>
      </c>
      <c r="AW141" s="324">
        <v>41876</v>
      </c>
      <c r="AX141" s="321">
        <f>AX140-4</f>
        <v>41567</v>
      </c>
      <c r="AY141" s="321">
        <v>41960</v>
      </c>
      <c r="AZ141" s="321">
        <f t="shared" ref="AZ141:BQ141" si="315">AZ140-4</f>
        <v>41988</v>
      </c>
      <c r="BA141" s="321">
        <f t="shared" si="315"/>
        <v>42023</v>
      </c>
      <c r="BB141" s="321">
        <f t="shared" si="315"/>
        <v>42065</v>
      </c>
      <c r="BC141" s="321">
        <f t="shared" si="315"/>
        <v>42100</v>
      </c>
      <c r="BD141" s="321">
        <f t="shared" si="315"/>
        <v>42135</v>
      </c>
      <c r="BE141" s="321">
        <v>42170</v>
      </c>
      <c r="BF141" s="324">
        <f>BF140-11</f>
        <v>42198</v>
      </c>
      <c r="BG141" s="321" t="s">
        <v>245</v>
      </c>
      <c r="BH141" s="321">
        <v>42233</v>
      </c>
      <c r="BI141" s="321">
        <f t="shared" si="315"/>
        <v>42275</v>
      </c>
      <c r="BJ141" s="321">
        <f t="shared" si="315"/>
        <v>42310</v>
      </c>
      <c r="BK141" s="321">
        <f t="shared" si="315"/>
        <v>42331</v>
      </c>
      <c r="BL141" s="322">
        <f t="shared" si="315"/>
        <v>42352</v>
      </c>
      <c r="BM141" s="322">
        <f t="shared" si="315"/>
        <v>42394</v>
      </c>
      <c r="BN141" s="321">
        <f t="shared" si="315"/>
        <v>42429</v>
      </c>
      <c r="BO141" s="323">
        <f t="shared" si="315"/>
        <v>42464</v>
      </c>
      <c r="BP141" s="321">
        <f t="shared" si="315"/>
        <v>42499</v>
      </c>
      <c r="BQ141" s="323">
        <f t="shared" si="315"/>
        <v>42534</v>
      </c>
      <c r="BR141" s="324">
        <f>BR140-11</f>
        <v>42569</v>
      </c>
      <c r="BS141" s="323" t="s">
        <v>245</v>
      </c>
      <c r="BT141" s="322">
        <f>BT140-4</f>
        <v>42597</v>
      </c>
      <c r="BU141" s="321">
        <f>BU140-4</f>
        <v>42625</v>
      </c>
      <c r="BV141" s="323">
        <f>BV140-4</f>
        <v>42667</v>
      </c>
      <c r="BW141" s="321">
        <f>BW140-7</f>
        <v>42695</v>
      </c>
      <c r="BX141" s="321">
        <f t="shared" ref="BX141:CW141" si="316">BX140-4</f>
        <v>42716</v>
      </c>
      <c r="BY141" s="323">
        <f t="shared" si="316"/>
        <v>42772</v>
      </c>
      <c r="BZ141" s="321">
        <f t="shared" si="316"/>
        <v>42800</v>
      </c>
      <c r="CA141" s="323">
        <f t="shared" si="316"/>
        <v>42835</v>
      </c>
      <c r="CB141" s="322">
        <f t="shared" si="316"/>
        <v>42870</v>
      </c>
      <c r="CC141" s="321">
        <f t="shared" si="316"/>
        <v>42905</v>
      </c>
      <c r="CD141" s="1175">
        <f>CD140-11</f>
        <v>42940</v>
      </c>
      <c r="CE141" s="323" t="s">
        <v>245</v>
      </c>
      <c r="CF141" s="1174">
        <f t="shared" si="316"/>
        <v>42603</v>
      </c>
      <c r="CG141" s="1174">
        <f t="shared" si="316"/>
        <v>43010</v>
      </c>
      <c r="CH141" s="1174">
        <f t="shared" si="316"/>
        <v>43031</v>
      </c>
      <c r="CI141" s="743">
        <f>CI140-4</f>
        <v>43066</v>
      </c>
      <c r="CJ141" s="1174">
        <f>CJ140-4</f>
        <v>43087</v>
      </c>
      <c r="CK141" s="1174">
        <f t="shared" si="316"/>
        <v>43136</v>
      </c>
      <c r="CL141" s="1174">
        <f t="shared" si="316"/>
        <v>43150</v>
      </c>
      <c r="CM141" s="1174">
        <f t="shared" si="316"/>
        <v>43192</v>
      </c>
      <c r="CN141" s="1174">
        <f t="shared" si="316"/>
        <v>43234</v>
      </c>
      <c r="CO141" s="1174">
        <f t="shared" si="316"/>
        <v>43269</v>
      </c>
      <c r="CP141" s="1174">
        <f>CP140-11</f>
        <v>43297</v>
      </c>
      <c r="CQ141" s="323" t="s">
        <v>245</v>
      </c>
      <c r="CR141" s="1174">
        <f t="shared" si="316"/>
        <v>43339</v>
      </c>
      <c r="CS141" s="1174">
        <f t="shared" si="316"/>
        <v>43360</v>
      </c>
      <c r="CT141" s="1174">
        <f t="shared" si="316"/>
        <v>43395</v>
      </c>
      <c r="CU141" s="1174"/>
      <c r="CV141" s="1174">
        <f>CV140-11</f>
        <v>43444</v>
      </c>
      <c r="CW141" s="1596">
        <f t="shared" si="316"/>
        <v>43493</v>
      </c>
      <c r="CX141" s="1174"/>
      <c r="CY141" s="1174">
        <f>CY140-11</f>
        <v>43549</v>
      </c>
      <c r="CZ141" s="1174">
        <f>CZ140-11</f>
        <v>43612</v>
      </c>
      <c r="DA141" s="743">
        <f>DA140-11</f>
        <v>43303</v>
      </c>
      <c r="DB141" s="1174">
        <f>DB140-11</f>
        <v>43724</v>
      </c>
      <c r="DC141" s="1174"/>
      <c r="DD141" s="1174">
        <f>DD140-11</f>
        <v>43794</v>
      </c>
      <c r="DE141" s="1174"/>
      <c r="DF141" s="1174">
        <f>DF140-11</f>
        <v>43927</v>
      </c>
      <c r="DG141" s="1174">
        <f>DG140-11</f>
        <v>43969</v>
      </c>
      <c r="DH141" s="742">
        <f>DH140-11</f>
        <v>43659</v>
      </c>
      <c r="DI141" s="323">
        <f>DI140-11</f>
        <v>44088</v>
      </c>
      <c r="DJ141" s="1672"/>
      <c r="DK141" s="1175">
        <f>DK140-4</f>
        <v>44165</v>
      </c>
      <c r="DL141" s="1672"/>
      <c r="DM141" s="1174">
        <f>DM140-11</f>
        <v>43926</v>
      </c>
      <c r="DN141" s="1174">
        <f>DN140-11</f>
        <v>43968</v>
      </c>
      <c r="DO141" s="742">
        <f>DO140-11</f>
        <v>44389</v>
      </c>
      <c r="DP141" s="323">
        <f>DP140-11</f>
        <v>44452</v>
      </c>
      <c r="DQ141" s="1672"/>
      <c r="DR141" s="1175">
        <f>DR140-4</f>
        <v>44529</v>
      </c>
      <c r="DS141" s="1672"/>
    </row>
    <row r="142" spans="1:123" ht="30" customHeight="1" x14ac:dyDescent="0.35">
      <c r="A142" s="1861"/>
      <c r="B142" s="1863"/>
      <c r="C142" s="42" t="s">
        <v>283</v>
      </c>
      <c r="D142" s="42"/>
      <c r="E142" s="1033"/>
      <c r="F142" s="943"/>
      <c r="G142" s="943"/>
      <c r="H142" s="943"/>
      <c r="I142" s="943"/>
      <c r="J142" s="943"/>
      <c r="K142" s="943"/>
      <c r="L142" s="1176"/>
      <c r="M142" s="943"/>
      <c r="N142" s="943"/>
      <c r="O142" s="943"/>
      <c r="P142" s="1177"/>
      <c r="Q142" s="943"/>
      <c r="R142" s="943"/>
      <c r="S142" s="943"/>
      <c r="T142" s="943"/>
      <c r="U142" s="1178"/>
      <c r="V142" s="357"/>
      <c r="W142" s="359"/>
      <c r="X142" s="176"/>
      <c r="Y142" s="359"/>
      <c r="Z142" s="357"/>
      <c r="AA142" s="176"/>
      <c r="AB142" s="359">
        <f>AB144</f>
        <v>40895</v>
      </c>
      <c r="AC142" s="846">
        <v>40919</v>
      </c>
      <c r="AD142" s="359">
        <f t="shared" ref="AD142:AI143" si="317">AD144</f>
        <v>40961</v>
      </c>
      <c r="AE142" s="357">
        <f t="shared" si="317"/>
        <v>40997</v>
      </c>
      <c r="AF142" s="358">
        <f t="shared" si="317"/>
        <v>41390</v>
      </c>
      <c r="AG142" s="357">
        <f t="shared" si="317"/>
        <v>41418</v>
      </c>
      <c r="AH142" s="359">
        <f t="shared" si="317"/>
        <v>41446</v>
      </c>
      <c r="AI142" s="846">
        <f t="shared" si="317"/>
        <v>41474</v>
      </c>
      <c r="AJ142" s="1179">
        <v>41474</v>
      </c>
      <c r="AK142" s="357">
        <f>AK144</f>
        <v>41509</v>
      </c>
      <c r="AL142" s="358">
        <f>AL144</f>
        <v>41537</v>
      </c>
      <c r="AM142" s="184">
        <f t="shared" ref="AM142:AR143" si="318">AM144</f>
        <v>41577</v>
      </c>
      <c r="AN142" s="184">
        <f t="shared" si="318"/>
        <v>41605</v>
      </c>
      <c r="AO142" s="184">
        <v>41633</v>
      </c>
      <c r="AP142" s="184">
        <f t="shared" si="318"/>
        <v>41689</v>
      </c>
      <c r="AQ142" s="184">
        <f t="shared" si="318"/>
        <v>41359</v>
      </c>
      <c r="AR142" s="176">
        <f t="shared" si="318"/>
        <v>41752</v>
      </c>
      <c r="AS142" s="176">
        <f>AS144</f>
        <v>41787</v>
      </c>
      <c r="AT142" s="176">
        <f>AT144</f>
        <v>41822</v>
      </c>
      <c r="AU142" s="176" t="s">
        <v>245</v>
      </c>
      <c r="AV142" s="176">
        <v>41857</v>
      </c>
      <c r="AW142" s="176">
        <v>41519</v>
      </c>
      <c r="AX142" s="176">
        <f t="shared" ref="AX142:AZ143" si="319">AX144</f>
        <v>41569</v>
      </c>
      <c r="AY142" s="176">
        <f>AY144</f>
        <v>41962</v>
      </c>
      <c r="AZ142" s="176">
        <f t="shared" si="319"/>
        <v>41624</v>
      </c>
      <c r="BA142" s="1179">
        <v>41297</v>
      </c>
      <c r="BB142" s="176">
        <f t="shared" ref="BB142:BK143" si="320">BB144</f>
        <v>42067</v>
      </c>
      <c r="BC142" s="176">
        <f t="shared" si="320"/>
        <v>42102</v>
      </c>
      <c r="BD142" s="176">
        <f t="shared" si="320"/>
        <v>42137</v>
      </c>
      <c r="BE142" s="176">
        <f t="shared" si="320"/>
        <v>42172</v>
      </c>
      <c r="BF142" s="176">
        <f t="shared" si="320"/>
        <v>42200</v>
      </c>
      <c r="BG142" s="176" t="s">
        <v>245</v>
      </c>
      <c r="BH142" s="176">
        <v>42235</v>
      </c>
      <c r="BI142" s="176">
        <f t="shared" si="320"/>
        <v>42277</v>
      </c>
      <c r="BJ142" s="176">
        <f t="shared" si="320"/>
        <v>42312</v>
      </c>
      <c r="BK142" s="176">
        <f t="shared" si="320"/>
        <v>42333</v>
      </c>
      <c r="BL142" s="184">
        <v>42354</v>
      </c>
      <c r="BM142" s="184">
        <f t="shared" ref="BM142:BR143" si="321">BM144</f>
        <v>42396</v>
      </c>
      <c r="BN142" s="176">
        <f t="shared" si="321"/>
        <v>42431</v>
      </c>
      <c r="BO142" s="394">
        <f t="shared" si="321"/>
        <v>42466</v>
      </c>
      <c r="BP142" s="176">
        <f t="shared" si="321"/>
        <v>42501</v>
      </c>
      <c r="BQ142" s="176">
        <f t="shared" si="321"/>
        <v>42672</v>
      </c>
      <c r="BR142" s="176">
        <f t="shared" si="321"/>
        <v>42571</v>
      </c>
      <c r="BS142" s="394" t="s">
        <v>245</v>
      </c>
      <c r="BT142" s="184">
        <f t="shared" ref="BT142:CY143" si="322">BT144</f>
        <v>42599</v>
      </c>
      <c r="BU142" s="176">
        <f t="shared" si="322"/>
        <v>42627</v>
      </c>
      <c r="BV142" s="394">
        <f t="shared" si="322"/>
        <v>42669</v>
      </c>
      <c r="BW142" s="176">
        <f t="shared" si="322"/>
        <v>42697</v>
      </c>
      <c r="BX142" s="176">
        <f t="shared" si="322"/>
        <v>42721</v>
      </c>
      <c r="BY142" s="394">
        <f t="shared" si="322"/>
        <v>42774</v>
      </c>
      <c r="BZ142" s="176">
        <f t="shared" si="322"/>
        <v>42802</v>
      </c>
      <c r="CA142" s="394">
        <f t="shared" si="322"/>
        <v>42837</v>
      </c>
      <c r="CB142" s="184">
        <f t="shared" si="322"/>
        <v>42872</v>
      </c>
      <c r="CC142" s="176">
        <f t="shared" si="322"/>
        <v>42907</v>
      </c>
      <c r="CD142" s="394">
        <f t="shared" si="322"/>
        <v>42942</v>
      </c>
      <c r="CE142" s="394" t="s">
        <v>245</v>
      </c>
      <c r="CF142" s="1180">
        <f t="shared" si="322"/>
        <v>42605</v>
      </c>
      <c r="CG142" s="1180">
        <f t="shared" si="322"/>
        <v>43012</v>
      </c>
      <c r="CH142" s="1180">
        <f t="shared" si="322"/>
        <v>43040</v>
      </c>
      <c r="CI142" s="1180">
        <f>CI144</f>
        <v>43068</v>
      </c>
      <c r="CJ142" s="1180">
        <f t="shared" si="322"/>
        <v>43096</v>
      </c>
      <c r="CK142" s="1180">
        <f t="shared" si="322"/>
        <v>43138</v>
      </c>
      <c r="CL142" s="1180">
        <f t="shared" si="322"/>
        <v>43159</v>
      </c>
      <c r="CM142" s="1180">
        <f t="shared" si="322"/>
        <v>43194</v>
      </c>
      <c r="CN142" s="1180">
        <f t="shared" si="322"/>
        <v>43236</v>
      </c>
      <c r="CO142" s="1180">
        <f t="shared" si="322"/>
        <v>43271</v>
      </c>
      <c r="CP142" s="1180">
        <f t="shared" si="322"/>
        <v>43306</v>
      </c>
      <c r="CQ142" s="394" t="s">
        <v>245</v>
      </c>
      <c r="CR142" s="1180">
        <f t="shared" si="322"/>
        <v>43341</v>
      </c>
      <c r="CS142" s="1180">
        <f t="shared" si="322"/>
        <v>43362</v>
      </c>
      <c r="CT142" s="1180">
        <f t="shared" si="322"/>
        <v>43397</v>
      </c>
      <c r="CU142" s="1180"/>
      <c r="CV142" s="1180">
        <f t="shared" si="322"/>
        <v>43453</v>
      </c>
      <c r="CW142" s="1597">
        <f t="shared" si="322"/>
        <v>43495</v>
      </c>
      <c r="CX142" s="1180"/>
      <c r="CY142" s="1180">
        <f t="shared" si="322"/>
        <v>43551</v>
      </c>
      <c r="CZ142" s="1180">
        <f t="shared" ref="CZ142:DB143" si="323">CZ144</f>
        <v>43614</v>
      </c>
      <c r="DA142" s="1180">
        <f t="shared" si="323"/>
        <v>43305</v>
      </c>
      <c r="DB142" s="1180">
        <f t="shared" si="323"/>
        <v>43733</v>
      </c>
      <c r="DC142" s="1180"/>
      <c r="DD142" s="1180">
        <f>DD144</f>
        <v>43796</v>
      </c>
      <c r="DE142" s="1180"/>
      <c r="DF142" s="1180">
        <f t="shared" ref="DF142:DI143" si="324">DF144</f>
        <v>43929</v>
      </c>
      <c r="DG142" s="1180">
        <f t="shared" si="324"/>
        <v>43971</v>
      </c>
      <c r="DH142" s="1180">
        <f t="shared" si="324"/>
        <v>43661</v>
      </c>
      <c r="DI142" s="394">
        <f t="shared" si="324"/>
        <v>44090</v>
      </c>
      <c r="DJ142" s="1673"/>
      <c r="DK142" s="394">
        <f>DK144</f>
        <v>44167</v>
      </c>
      <c r="DL142" s="1673"/>
      <c r="DM142" s="1180">
        <f t="shared" ref="DM142:DP143" si="325">DM144</f>
        <v>43928</v>
      </c>
      <c r="DN142" s="1180">
        <f t="shared" si="325"/>
        <v>43970</v>
      </c>
      <c r="DO142" s="1180">
        <f t="shared" si="325"/>
        <v>44391</v>
      </c>
      <c r="DP142" s="394">
        <f t="shared" si="325"/>
        <v>44454</v>
      </c>
      <c r="DQ142" s="1673"/>
      <c r="DR142" s="394">
        <f>DR144</f>
        <v>44531</v>
      </c>
      <c r="DS142" s="1673"/>
    </row>
    <row r="143" spans="1:123" ht="30" customHeight="1" x14ac:dyDescent="0.35">
      <c r="A143" s="1861"/>
      <c r="B143" s="1863"/>
      <c r="C143" s="42" t="s">
        <v>284</v>
      </c>
      <c r="D143" s="42"/>
      <c r="E143" s="1033"/>
      <c r="F143" s="943"/>
      <c r="G143" s="943"/>
      <c r="H143" s="943"/>
      <c r="I143" s="943"/>
      <c r="J143" s="943"/>
      <c r="K143" s="943"/>
      <c r="L143" s="1176"/>
      <c r="M143" s="943"/>
      <c r="N143" s="943"/>
      <c r="O143" s="943"/>
      <c r="P143" s="1177"/>
      <c r="Q143" s="943"/>
      <c r="R143" s="943"/>
      <c r="S143" s="943"/>
      <c r="T143" s="943"/>
      <c r="U143" s="1178"/>
      <c r="V143" s="357"/>
      <c r="W143" s="359"/>
      <c r="X143" s="176"/>
      <c r="Y143" s="359"/>
      <c r="Z143" s="357"/>
      <c r="AA143" s="176"/>
      <c r="AB143" s="359">
        <f>AB145</f>
        <v>40891</v>
      </c>
      <c r="AC143" s="846">
        <f>AC145</f>
        <v>40916</v>
      </c>
      <c r="AD143" s="1181">
        <f t="shared" si="317"/>
        <v>40958</v>
      </c>
      <c r="AE143" s="1182">
        <f t="shared" si="317"/>
        <v>40994</v>
      </c>
      <c r="AF143" s="1183">
        <f t="shared" si="317"/>
        <v>41387</v>
      </c>
      <c r="AG143" s="1182">
        <f t="shared" si="317"/>
        <v>41415</v>
      </c>
      <c r="AH143" s="1181">
        <f t="shared" si="317"/>
        <v>41443</v>
      </c>
      <c r="AI143" s="846">
        <f t="shared" si="317"/>
        <v>41471</v>
      </c>
      <c r="AJ143" s="1179">
        <v>41471</v>
      </c>
      <c r="AK143" s="1182">
        <f>AK145</f>
        <v>41506</v>
      </c>
      <c r="AL143" s="1183">
        <f>AL145</f>
        <v>41534</v>
      </c>
      <c r="AM143" s="184">
        <f t="shared" si="318"/>
        <v>41573</v>
      </c>
      <c r="AN143" s="184">
        <f t="shared" si="318"/>
        <v>41601</v>
      </c>
      <c r="AO143" s="184">
        <v>41629</v>
      </c>
      <c r="AP143" s="184">
        <f t="shared" si="318"/>
        <v>41685</v>
      </c>
      <c r="AQ143" s="184">
        <f t="shared" si="318"/>
        <v>41355</v>
      </c>
      <c r="AR143" s="176">
        <f t="shared" si="318"/>
        <v>41748</v>
      </c>
      <c r="AS143" s="176">
        <f>AS145</f>
        <v>41783</v>
      </c>
      <c r="AT143" s="176">
        <f>AT145</f>
        <v>41818</v>
      </c>
      <c r="AU143" s="176" t="s">
        <v>245</v>
      </c>
      <c r="AV143" s="176">
        <v>41853</v>
      </c>
      <c r="AW143" s="176">
        <v>41515</v>
      </c>
      <c r="AX143" s="176">
        <f t="shared" si="319"/>
        <v>41565</v>
      </c>
      <c r="AY143" s="176">
        <f>AY145</f>
        <v>41958</v>
      </c>
      <c r="AZ143" s="176">
        <f t="shared" si="319"/>
        <v>41620</v>
      </c>
      <c r="BA143" s="1179">
        <v>41294</v>
      </c>
      <c r="BB143" s="176">
        <f t="shared" si="320"/>
        <v>42063</v>
      </c>
      <c r="BC143" s="176">
        <f t="shared" si="320"/>
        <v>42098</v>
      </c>
      <c r="BD143" s="176">
        <f t="shared" si="320"/>
        <v>42133</v>
      </c>
      <c r="BE143" s="176">
        <f t="shared" si="320"/>
        <v>42168</v>
      </c>
      <c r="BF143" s="176">
        <f t="shared" si="320"/>
        <v>42196</v>
      </c>
      <c r="BG143" s="176" t="s">
        <v>245</v>
      </c>
      <c r="BH143" s="176">
        <v>42231</v>
      </c>
      <c r="BI143" s="176">
        <f t="shared" si="320"/>
        <v>42273</v>
      </c>
      <c r="BJ143" s="176">
        <f t="shared" si="320"/>
        <v>42308</v>
      </c>
      <c r="BK143" s="176">
        <f t="shared" si="320"/>
        <v>42329</v>
      </c>
      <c r="BL143" s="184">
        <v>42350</v>
      </c>
      <c r="BM143" s="184">
        <f t="shared" si="321"/>
        <v>42392</v>
      </c>
      <c r="BN143" s="176">
        <f t="shared" si="321"/>
        <v>42427</v>
      </c>
      <c r="BO143" s="394">
        <f t="shared" si="321"/>
        <v>42462</v>
      </c>
      <c r="BP143" s="176">
        <f t="shared" si="321"/>
        <v>42497</v>
      </c>
      <c r="BQ143" s="176">
        <v>42668</v>
      </c>
      <c r="BR143" s="176">
        <f t="shared" si="321"/>
        <v>42567</v>
      </c>
      <c r="BS143" s="394" t="s">
        <v>245</v>
      </c>
      <c r="BT143" s="184">
        <f>BT145</f>
        <v>42595</v>
      </c>
      <c r="BU143" s="176">
        <f>BU145</f>
        <v>42623</v>
      </c>
      <c r="BV143" s="394">
        <f>BV145</f>
        <v>42665</v>
      </c>
      <c r="BW143" s="176">
        <f>BW145</f>
        <v>42693</v>
      </c>
      <c r="BX143" s="176">
        <v>42717</v>
      </c>
      <c r="BY143" s="394">
        <f>BY145</f>
        <v>42770</v>
      </c>
      <c r="BZ143" s="176">
        <f>BZ145</f>
        <v>42798</v>
      </c>
      <c r="CA143" s="394">
        <f>CA145</f>
        <v>42833</v>
      </c>
      <c r="CB143" s="184">
        <f t="shared" si="322"/>
        <v>42868</v>
      </c>
      <c r="CC143" s="176">
        <f t="shared" si="322"/>
        <v>42903</v>
      </c>
      <c r="CD143" s="394">
        <f t="shared" si="322"/>
        <v>42938</v>
      </c>
      <c r="CE143" s="394" t="s">
        <v>245</v>
      </c>
      <c r="CF143" s="1180">
        <f t="shared" si="322"/>
        <v>42601</v>
      </c>
      <c r="CG143" s="1180">
        <f t="shared" si="322"/>
        <v>43008</v>
      </c>
      <c r="CH143" s="1180">
        <f t="shared" si="322"/>
        <v>43036</v>
      </c>
      <c r="CI143" s="1180">
        <f>CI145</f>
        <v>43064</v>
      </c>
      <c r="CJ143" s="1180">
        <f t="shared" si="322"/>
        <v>43092</v>
      </c>
      <c r="CK143" s="1180">
        <f t="shared" si="322"/>
        <v>43134</v>
      </c>
      <c r="CL143" s="1180">
        <f t="shared" si="322"/>
        <v>43155</v>
      </c>
      <c r="CM143" s="1180">
        <f t="shared" si="322"/>
        <v>43190</v>
      </c>
      <c r="CN143" s="1180">
        <f t="shared" si="322"/>
        <v>43232</v>
      </c>
      <c r="CO143" s="1180">
        <f t="shared" si="322"/>
        <v>43267</v>
      </c>
      <c r="CP143" s="1180">
        <f t="shared" si="322"/>
        <v>43302</v>
      </c>
      <c r="CQ143" s="394" t="s">
        <v>245</v>
      </c>
      <c r="CR143" s="1180">
        <f t="shared" si="322"/>
        <v>43337</v>
      </c>
      <c r="CS143" s="1180">
        <f t="shared" si="322"/>
        <v>43358</v>
      </c>
      <c r="CT143" s="1180">
        <f t="shared" si="322"/>
        <v>43393</v>
      </c>
      <c r="CU143" s="1180"/>
      <c r="CV143" s="1180">
        <f t="shared" si="322"/>
        <v>43449</v>
      </c>
      <c r="CW143" s="1597">
        <f t="shared" si="322"/>
        <v>43491</v>
      </c>
      <c r="CX143" s="1180"/>
      <c r="CY143" s="1180">
        <f t="shared" si="322"/>
        <v>43547</v>
      </c>
      <c r="CZ143" s="1180">
        <f t="shared" si="323"/>
        <v>43610</v>
      </c>
      <c r="DA143" s="1180">
        <f t="shared" si="323"/>
        <v>43301</v>
      </c>
      <c r="DB143" s="1180">
        <f t="shared" si="323"/>
        <v>43729</v>
      </c>
      <c r="DC143" s="1180"/>
      <c r="DD143" s="1180">
        <f>DD145</f>
        <v>43792</v>
      </c>
      <c r="DE143" s="1180"/>
      <c r="DF143" s="1180">
        <f t="shared" si="324"/>
        <v>43925</v>
      </c>
      <c r="DG143" s="1180">
        <f t="shared" si="324"/>
        <v>43967</v>
      </c>
      <c r="DH143" s="1180">
        <f t="shared" si="324"/>
        <v>43657</v>
      </c>
      <c r="DI143" s="394">
        <f t="shared" si="324"/>
        <v>44086</v>
      </c>
      <c r="DJ143" s="1673"/>
      <c r="DK143" s="394">
        <f>DK145</f>
        <v>44163</v>
      </c>
      <c r="DL143" s="1673"/>
      <c r="DM143" s="1180">
        <f t="shared" si="325"/>
        <v>43924</v>
      </c>
      <c r="DN143" s="1180">
        <f t="shared" si="325"/>
        <v>43966</v>
      </c>
      <c r="DO143" s="1180">
        <f t="shared" si="325"/>
        <v>44387</v>
      </c>
      <c r="DP143" s="394">
        <f t="shared" si="325"/>
        <v>44450</v>
      </c>
      <c r="DQ143" s="1673"/>
      <c r="DR143" s="394">
        <f>DR145</f>
        <v>44527</v>
      </c>
      <c r="DS143" s="1673"/>
    </row>
    <row r="144" spans="1:123" ht="30" customHeight="1" x14ac:dyDescent="0.35">
      <c r="A144" s="1861"/>
      <c r="B144" s="1863"/>
      <c r="C144" s="42" t="s">
        <v>132</v>
      </c>
      <c r="D144" s="42"/>
      <c r="E144" s="1033"/>
      <c r="F144" s="1033"/>
      <c r="G144" s="1033"/>
      <c r="H144" s="1033"/>
      <c r="I144" s="1033"/>
      <c r="J144" s="1033"/>
      <c r="K144" s="1033"/>
      <c r="L144" s="1031"/>
      <c r="M144" s="1033"/>
      <c r="N144" s="1033"/>
      <c r="O144" s="1033"/>
      <c r="P144" s="1099"/>
      <c r="Q144" s="1033"/>
      <c r="R144" s="1033"/>
      <c r="S144" s="1033"/>
      <c r="T144" s="1033"/>
      <c r="U144" s="1034"/>
      <c r="V144" s="370"/>
      <c r="W144" s="375"/>
      <c r="X144" s="262"/>
      <c r="Y144" s="375"/>
      <c r="Z144" s="370"/>
      <c r="AA144" s="262"/>
      <c r="AB144" s="375">
        <f>AB145+4</f>
        <v>40895</v>
      </c>
      <c r="AC144" s="735">
        <v>40919</v>
      </c>
      <c r="AD144" s="375">
        <f t="shared" ref="AD144:AL144" si="326">AD145+3</f>
        <v>40961</v>
      </c>
      <c r="AE144" s="370">
        <f t="shared" si="326"/>
        <v>40997</v>
      </c>
      <c r="AF144" s="374">
        <f t="shared" si="326"/>
        <v>41390</v>
      </c>
      <c r="AG144" s="370">
        <f t="shared" si="326"/>
        <v>41418</v>
      </c>
      <c r="AH144" s="375">
        <f t="shared" si="326"/>
        <v>41446</v>
      </c>
      <c r="AI144" s="735">
        <f t="shared" si="326"/>
        <v>41474</v>
      </c>
      <c r="AJ144" s="419">
        <v>41474</v>
      </c>
      <c r="AK144" s="370">
        <f t="shared" si="326"/>
        <v>41509</v>
      </c>
      <c r="AL144" s="374">
        <f t="shared" si="326"/>
        <v>41537</v>
      </c>
      <c r="AM144" s="249">
        <f>AM145+4</f>
        <v>41577</v>
      </c>
      <c r="AN144" s="249">
        <f>AN145+4</f>
        <v>41605</v>
      </c>
      <c r="AO144" s="249">
        <v>41633</v>
      </c>
      <c r="AP144" s="249">
        <f>AP145+4</f>
        <v>41689</v>
      </c>
      <c r="AQ144" s="249">
        <f>AQ145+4</f>
        <v>41359</v>
      </c>
      <c r="AR144" s="262">
        <f>AR145+4</f>
        <v>41752</v>
      </c>
      <c r="AS144" s="262">
        <f>AS145+4</f>
        <v>41787</v>
      </c>
      <c r="AT144" s="262">
        <f>AT145+4</f>
        <v>41822</v>
      </c>
      <c r="AU144" s="262" t="s">
        <v>245</v>
      </c>
      <c r="AV144" s="262">
        <v>41857</v>
      </c>
      <c r="AW144" s="262">
        <v>41519</v>
      </c>
      <c r="AX144" s="262">
        <f>AX145+4</f>
        <v>41569</v>
      </c>
      <c r="AY144" s="262">
        <f>AY145+4</f>
        <v>41962</v>
      </c>
      <c r="AZ144" s="262">
        <f>AZ145+4</f>
        <v>41624</v>
      </c>
      <c r="BA144" s="419">
        <v>41297</v>
      </c>
      <c r="BB144" s="262">
        <f t="shared" ref="BB144:DB144" si="327">BB145+4</f>
        <v>42067</v>
      </c>
      <c r="BC144" s="262">
        <f t="shared" si="327"/>
        <v>42102</v>
      </c>
      <c r="BD144" s="262">
        <f t="shared" si="327"/>
        <v>42137</v>
      </c>
      <c r="BE144" s="262">
        <f t="shared" si="327"/>
        <v>42172</v>
      </c>
      <c r="BF144" s="262">
        <f t="shared" si="327"/>
        <v>42200</v>
      </c>
      <c r="BG144" s="262" t="s">
        <v>245</v>
      </c>
      <c r="BH144" s="262">
        <v>42235</v>
      </c>
      <c r="BI144" s="262">
        <f t="shared" si="327"/>
        <v>42277</v>
      </c>
      <c r="BJ144" s="262">
        <f t="shared" si="327"/>
        <v>42312</v>
      </c>
      <c r="BK144" s="262">
        <f t="shared" si="327"/>
        <v>42333</v>
      </c>
      <c r="BL144" s="249">
        <v>42354</v>
      </c>
      <c r="BM144" s="249">
        <f t="shared" si="327"/>
        <v>42396</v>
      </c>
      <c r="BN144" s="262">
        <f t="shared" si="327"/>
        <v>42431</v>
      </c>
      <c r="BO144" s="344">
        <f t="shared" si="327"/>
        <v>42466</v>
      </c>
      <c r="BP144" s="262">
        <f t="shared" si="327"/>
        <v>42501</v>
      </c>
      <c r="BQ144" s="262">
        <f>BQ145+4</f>
        <v>42672</v>
      </c>
      <c r="BR144" s="262">
        <f t="shared" si="327"/>
        <v>42571</v>
      </c>
      <c r="BS144" s="344" t="s">
        <v>245</v>
      </c>
      <c r="BT144" s="249">
        <f t="shared" si="327"/>
        <v>42599</v>
      </c>
      <c r="BU144" s="262">
        <f t="shared" si="327"/>
        <v>42627</v>
      </c>
      <c r="BV144" s="344">
        <f t="shared" si="327"/>
        <v>42669</v>
      </c>
      <c r="BW144" s="262">
        <f t="shared" si="327"/>
        <v>42697</v>
      </c>
      <c r="BX144" s="262">
        <f t="shared" si="327"/>
        <v>42721</v>
      </c>
      <c r="BY144" s="344">
        <f t="shared" si="327"/>
        <v>42774</v>
      </c>
      <c r="BZ144" s="262">
        <f t="shared" si="327"/>
        <v>42802</v>
      </c>
      <c r="CA144" s="344">
        <f t="shared" si="327"/>
        <v>42837</v>
      </c>
      <c r="CB144" s="249">
        <f t="shared" si="327"/>
        <v>42872</v>
      </c>
      <c r="CC144" s="262">
        <f t="shared" si="327"/>
        <v>42907</v>
      </c>
      <c r="CD144" s="344">
        <f t="shared" si="327"/>
        <v>42942</v>
      </c>
      <c r="CE144" s="344" t="s">
        <v>245</v>
      </c>
      <c r="CF144" s="393">
        <f t="shared" si="327"/>
        <v>42605</v>
      </c>
      <c r="CG144" s="393">
        <f t="shared" si="327"/>
        <v>43012</v>
      </c>
      <c r="CH144" s="393">
        <f t="shared" si="327"/>
        <v>43040</v>
      </c>
      <c r="CI144" s="393">
        <f t="shared" si="327"/>
        <v>43068</v>
      </c>
      <c r="CJ144" s="393">
        <f t="shared" si="327"/>
        <v>43096</v>
      </c>
      <c r="CK144" s="393">
        <f t="shared" si="327"/>
        <v>43138</v>
      </c>
      <c r="CL144" s="393">
        <f t="shared" si="327"/>
        <v>43159</v>
      </c>
      <c r="CM144" s="393">
        <f t="shared" si="327"/>
        <v>43194</v>
      </c>
      <c r="CN144" s="393">
        <f t="shared" si="327"/>
        <v>43236</v>
      </c>
      <c r="CO144" s="393">
        <f t="shared" si="327"/>
        <v>43271</v>
      </c>
      <c r="CP144" s="393">
        <f t="shared" si="327"/>
        <v>43306</v>
      </c>
      <c r="CQ144" s="344" t="s">
        <v>245</v>
      </c>
      <c r="CR144" s="393">
        <f t="shared" si="327"/>
        <v>43341</v>
      </c>
      <c r="CS144" s="393">
        <f t="shared" si="327"/>
        <v>43362</v>
      </c>
      <c r="CT144" s="393">
        <f t="shared" si="327"/>
        <v>43397</v>
      </c>
      <c r="CU144" s="393"/>
      <c r="CV144" s="393">
        <f t="shared" si="327"/>
        <v>43453</v>
      </c>
      <c r="CW144" s="1596">
        <f t="shared" si="327"/>
        <v>43495</v>
      </c>
      <c r="CX144" s="393"/>
      <c r="CY144" s="393">
        <f t="shared" si="327"/>
        <v>43551</v>
      </c>
      <c r="CZ144" s="393">
        <f>CZ145+4</f>
        <v>43614</v>
      </c>
      <c r="DA144" s="393">
        <f t="shared" si="327"/>
        <v>43305</v>
      </c>
      <c r="DB144" s="393">
        <f t="shared" si="327"/>
        <v>43733</v>
      </c>
      <c r="DC144" s="393"/>
      <c r="DD144" s="393">
        <f>DD145+4</f>
        <v>43796</v>
      </c>
      <c r="DE144" s="393"/>
      <c r="DF144" s="393">
        <f>DF145+4</f>
        <v>43929</v>
      </c>
      <c r="DG144" s="393">
        <f>DG145+4</f>
        <v>43971</v>
      </c>
      <c r="DH144" s="393">
        <f>DH145+4</f>
        <v>43661</v>
      </c>
      <c r="DI144" s="344">
        <f>DI145+4</f>
        <v>44090</v>
      </c>
      <c r="DJ144" s="1672"/>
      <c r="DK144" s="344">
        <f>DK145+4</f>
        <v>44167</v>
      </c>
      <c r="DL144" s="1672"/>
      <c r="DM144" s="393">
        <f>DM145+4</f>
        <v>43928</v>
      </c>
      <c r="DN144" s="393">
        <f>DN145+4</f>
        <v>43970</v>
      </c>
      <c r="DO144" s="393">
        <f>DO145+4</f>
        <v>44391</v>
      </c>
      <c r="DP144" s="344">
        <f>DP145+4</f>
        <v>44454</v>
      </c>
      <c r="DQ144" s="1672"/>
      <c r="DR144" s="344">
        <f>DR145+4</f>
        <v>44531</v>
      </c>
      <c r="DS144" s="1672"/>
    </row>
    <row r="145" spans="1:123" ht="30" customHeight="1" x14ac:dyDescent="0.35">
      <c r="A145" s="1861"/>
      <c r="B145" s="1863"/>
      <c r="C145" s="42" t="s">
        <v>131</v>
      </c>
      <c r="D145" s="42"/>
      <c r="E145" s="1033"/>
      <c r="F145" s="1033"/>
      <c r="G145" s="1033"/>
      <c r="H145" s="1033"/>
      <c r="I145" s="1033"/>
      <c r="J145" s="1033"/>
      <c r="K145" s="1033"/>
      <c r="L145" s="1031"/>
      <c r="M145" s="1033"/>
      <c r="N145" s="1033"/>
      <c r="O145" s="1033"/>
      <c r="P145" s="1099"/>
      <c r="Q145" s="1033"/>
      <c r="R145" s="1033"/>
      <c r="S145" s="1033"/>
      <c r="T145" s="1033"/>
      <c r="U145" s="1100"/>
      <c r="V145" s="735"/>
      <c r="W145" s="1102"/>
      <c r="X145" s="262"/>
      <c r="Y145" s="375"/>
      <c r="Z145" s="735"/>
      <c r="AA145" s="262"/>
      <c r="AB145" s="375">
        <f>AB152+4</f>
        <v>40891</v>
      </c>
      <c r="AC145" s="735">
        <v>40916</v>
      </c>
      <c r="AD145" s="375">
        <f>AD152+1</f>
        <v>40958</v>
      </c>
      <c r="AE145" s="370">
        <f>AE152+1</f>
        <v>40994</v>
      </c>
      <c r="AF145" s="374">
        <f>AF152+1</f>
        <v>41387</v>
      </c>
      <c r="AG145" s="370">
        <f>AG152+1</f>
        <v>41415</v>
      </c>
      <c r="AH145" s="375">
        <f>AH152+1</f>
        <v>41443</v>
      </c>
      <c r="AI145" s="735">
        <v>41471</v>
      </c>
      <c r="AJ145" s="419">
        <v>41471</v>
      </c>
      <c r="AK145" s="370">
        <f>AK152+1</f>
        <v>41506</v>
      </c>
      <c r="AL145" s="374">
        <f>AL152+1</f>
        <v>41534</v>
      </c>
      <c r="AM145" s="249">
        <f>AM152+5</f>
        <v>41573</v>
      </c>
      <c r="AN145" s="249">
        <f>AN152+5</f>
        <v>41601</v>
      </c>
      <c r="AO145" s="249">
        <v>41629</v>
      </c>
      <c r="AP145" s="249">
        <f>AP152+5</f>
        <v>41685</v>
      </c>
      <c r="AQ145" s="249">
        <f>AQ152+5</f>
        <v>41355</v>
      </c>
      <c r="AR145" s="262">
        <f>AR152+5</f>
        <v>41748</v>
      </c>
      <c r="AS145" s="262">
        <f>AS152+5</f>
        <v>41783</v>
      </c>
      <c r="AT145" s="262">
        <f>AT152+5</f>
        <v>41818</v>
      </c>
      <c r="AU145" s="262" t="s">
        <v>245</v>
      </c>
      <c r="AV145" s="262">
        <v>41853</v>
      </c>
      <c r="AW145" s="262">
        <v>41515</v>
      </c>
      <c r="AX145" s="262">
        <f>AX152+5</f>
        <v>41565</v>
      </c>
      <c r="AY145" s="262">
        <f>AY152+5</f>
        <v>41958</v>
      </c>
      <c r="AZ145" s="262">
        <v>41620</v>
      </c>
      <c r="BA145" s="419">
        <v>41294</v>
      </c>
      <c r="BB145" s="262">
        <f t="shared" ref="BB145:BK145" si="328">BB152+5</f>
        <v>42063</v>
      </c>
      <c r="BC145" s="262">
        <f t="shared" si="328"/>
        <v>42098</v>
      </c>
      <c r="BD145" s="262">
        <f t="shared" si="328"/>
        <v>42133</v>
      </c>
      <c r="BE145" s="262">
        <f t="shared" si="328"/>
        <v>42168</v>
      </c>
      <c r="BF145" s="262">
        <f t="shared" si="328"/>
        <v>42196</v>
      </c>
      <c r="BG145" s="262" t="s">
        <v>245</v>
      </c>
      <c r="BH145" s="262" t="s">
        <v>285</v>
      </c>
      <c r="BI145" s="262">
        <f t="shared" si="328"/>
        <v>42273</v>
      </c>
      <c r="BJ145" s="262">
        <f t="shared" si="328"/>
        <v>42308</v>
      </c>
      <c r="BK145" s="262">
        <f t="shared" si="328"/>
        <v>42329</v>
      </c>
      <c r="BL145" s="249">
        <v>42350</v>
      </c>
      <c r="BM145" s="249">
        <f t="shared" ref="BM145:BR145" si="329">BM152+5</f>
        <v>42392</v>
      </c>
      <c r="BN145" s="262">
        <f t="shared" si="329"/>
        <v>42427</v>
      </c>
      <c r="BO145" s="344">
        <f t="shared" si="329"/>
        <v>42462</v>
      </c>
      <c r="BP145" s="262">
        <f t="shared" si="329"/>
        <v>42497</v>
      </c>
      <c r="BQ145" s="262">
        <v>42668</v>
      </c>
      <c r="BR145" s="262">
        <f t="shared" si="329"/>
        <v>42567</v>
      </c>
      <c r="BS145" s="344" t="s">
        <v>245</v>
      </c>
      <c r="BT145" s="249">
        <f>BT152+5</f>
        <v>42595</v>
      </c>
      <c r="BU145" s="262">
        <f>BU152+5</f>
        <v>42623</v>
      </c>
      <c r="BV145" s="344">
        <f>BV152+5</f>
        <v>42665</v>
      </c>
      <c r="BW145" s="262">
        <f>BW152+5</f>
        <v>42693</v>
      </c>
      <c r="BX145" s="262">
        <v>42717</v>
      </c>
      <c r="BY145" s="344">
        <f t="shared" ref="BY145:CY145" si="330">BY152+5</f>
        <v>42770</v>
      </c>
      <c r="BZ145" s="262">
        <f t="shared" si="330"/>
        <v>42798</v>
      </c>
      <c r="CA145" s="344">
        <f t="shared" si="330"/>
        <v>42833</v>
      </c>
      <c r="CB145" s="249">
        <f t="shared" si="330"/>
        <v>42868</v>
      </c>
      <c r="CC145" s="262">
        <f t="shared" si="330"/>
        <v>42903</v>
      </c>
      <c r="CD145" s="344">
        <f t="shared" si="330"/>
        <v>42938</v>
      </c>
      <c r="CE145" s="344" t="s">
        <v>245</v>
      </c>
      <c r="CF145" s="393">
        <f t="shared" si="330"/>
        <v>42601</v>
      </c>
      <c r="CG145" s="393">
        <f t="shared" si="330"/>
        <v>43008</v>
      </c>
      <c r="CH145" s="393">
        <f t="shared" si="330"/>
        <v>43036</v>
      </c>
      <c r="CI145" s="393">
        <f>CI152+5</f>
        <v>43064</v>
      </c>
      <c r="CJ145" s="393">
        <f t="shared" si="330"/>
        <v>43092</v>
      </c>
      <c r="CK145" s="393">
        <f t="shared" si="330"/>
        <v>43134</v>
      </c>
      <c r="CL145" s="393">
        <f t="shared" si="330"/>
        <v>43155</v>
      </c>
      <c r="CM145" s="393">
        <f t="shared" si="330"/>
        <v>43190</v>
      </c>
      <c r="CN145" s="393">
        <f t="shared" si="330"/>
        <v>43232</v>
      </c>
      <c r="CO145" s="393">
        <f t="shared" si="330"/>
        <v>43267</v>
      </c>
      <c r="CP145" s="393">
        <f t="shared" si="330"/>
        <v>43302</v>
      </c>
      <c r="CQ145" s="344" t="s">
        <v>245</v>
      </c>
      <c r="CR145" s="393">
        <f t="shared" si="330"/>
        <v>43337</v>
      </c>
      <c r="CS145" s="393">
        <f t="shared" si="330"/>
        <v>43358</v>
      </c>
      <c r="CT145" s="393">
        <f t="shared" si="330"/>
        <v>43393</v>
      </c>
      <c r="CU145" s="393"/>
      <c r="CV145" s="393">
        <f t="shared" si="330"/>
        <v>43449</v>
      </c>
      <c r="CW145" s="1596">
        <f t="shared" si="330"/>
        <v>43491</v>
      </c>
      <c r="CX145" s="393"/>
      <c r="CY145" s="393">
        <f t="shared" si="330"/>
        <v>43547</v>
      </c>
      <c r="CZ145" s="393">
        <f>CZ152+5</f>
        <v>43610</v>
      </c>
      <c r="DA145" s="393">
        <f>DA152+5</f>
        <v>43301</v>
      </c>
      <c r="DB145" s="393">
        <f>DB152+5</f>
        <v>43729</v>
      </c>
      <c r="DC145" s="393"/>
      <c r="DD145" s="393">
        <f>DD152+5</f>
        <v>43792</v>
      </c>
      <c r="DE145" s="393"/>
      <c r="DF145" s="393">
        <f>DF152+5</f>
        <v>43925</v>
      </c>
      <c r="DG145" s="393">
        <f>DG152+5</f>
        <v>43967</v>
      </c>
      <c r="DH145" s="393">
        <f>DH152+5</f>
        <v>43657</v>
      </c>
      <c r="DI145" s="344">
        <f>DI152+5</f>
        <v>44086</v>
      </c>
      <c r="DJ145" s="1672"/>
      <c r="DK145" s="344">
        <f>DK152+5</f>
        <v>44163</v>
      </c>
      <c r="DL145" s="1672"/>
      <c r="DM145" s="393">
        <f>DM152+5</f>
        <v>43924</v>
      </c>
      <c r="DN145" s="393">
        <f>DN152+5</f>
        <v>43966</v>
      </c>
      <c r="DO145" s="393">
        <f>DO152+5</f>
        <v>44387</v>
      </c>
      <c r="DP145" s="344">
        <f>DP152+5</f>
        <v>44450</v>
      </c>
      <c r="DQ145" s="1672"/>
      <c r="DR145" s="344">
        <f>DR152+5</f>
        <v>44527</v>
      </c>
      <c r="DS145" s="1672"/>
    </row>
    <row r="146" spans="1:123" ht="30" customHeight="1" x14ac:dyDescent="0.35">
      <c r="A146" s="1861"/>
      <c r="B146" s="1863"/>
      <c r="C146" s="1029" t="s">
        <v>286</v>
      </c>
      <c r="D146" s="1029"/>
      <c r="E146" s="1033"/>
      <c r="F146" s="1033"/>
      <c r="G146" s="1033"/>
      <c r="H146" s="1033"/>
      <c r="I146" s="1033"/>
      <c r="J146" s="1033"/>
      <c r="K146" s="1033"/>
      <c r="L146" s="1031"/>
      <c r="M146" s="1033"/>
      <c r="N146" s="1033"/>
      <c r="O146" s="1033"/>
      <c r="P146" s="1033"/>
      <c r="Q146" s="1033"/>
      <c r="R146" s="1033"/>
      <c r="S146" s="1033"/>
      <c r="T146" s="1033"/>
      <c r="U146" s="1100"/>
      <c r="V146" s="735"/>
      <c r="W146" s="1102"/>
      <c r="X146" s="262"/>
      <c r="Y146" s="375"/>
      <c r="Z146" s="370"/>
      <c r="AA146" s="262"/>
      <c r="AB146" s="375">
        <v>41622</v>
      </c>
      <c r="AC146" s="735">
        <v>41285</v>
      </c>
      <c r="AD146" s="667">
        <v>41327</v>
      </c>
      <c r="AE146" s="370">
        <v>41355</v>
      </c>
      <c r="AF146" s="374">
        <v>41390</v>
      </c>
      <c r="AG146" s="370">
        <v>41418</v>
      </c>
      <c r="AH146" s="375">
        <v>41446</v>
      </c>
      <c r="AI146" s="735">
        <v>41425</v>
      </c>
      <c r="AJ146" s="419">
        <v>41474</v>
      </c>
      <c r="AK146" s="370">
        <v>41509</v>
      </c>
      <c r="AL146" s="374">
        <v>41537</v>
      </c>
      <c r="AM146" s="249">
        <f>AM148+2</f>
        <v>41572</v>
      </c>
      <c r="AN146" s="249">
        <f>AN148+2</f>
        <v>41600</v>
      </c>
      <c r="AO146" s="1184">
        <v>41631</v>
      </c>
      <c r="AP146" s="249">
        <f>AP148+2</f>
        <v>41684</v>
      </c>
      <c r="AQ146" s="249">
        <f>AQ148+2</f>
        <v>41354</v>
      </c>
      <c r="AR146" s="262">
        <f>AR148+2</f>
        <v>41747</v>
      </c>
      <c r="AS146" s="262">
        <f>AS148+2</f>
        <v>41782</v>
      </c>
      <c r="AT146" s="262">
        <f>AT148+2</f>
        <v>41817</v>
      </c>
      <c r="AU146" s="262" t="s">
        <v>245</v>
      </c>
      <c r="AV146" s="419">
        <v>41480</v>
      </c>
      <c r="AW146" s="262">
        <v>41515</v>
      </c>
      <c r="AX146" s="262">
        <f>AX148+2</f>
        <v>41564</v>
      </c>
      <c r="AY146" s="262">
        <f>AY148+2</f>
        <v>41957</v>
      </c>
      <c r="AZ146" s="262">
        <f>AZ148+2</f>
        <v>41627</v>
      </c>
      <c r="BA146" s="419">
        <v>41297</v>
      </c>
      <c r="BB146" s="262">
        <f t="shared" ref="BB146:BR146" si="331">BB148+2</f>
        <v>42062</v>
      </c>
      <c r="BC146" s="262">
        <f t="shared" si="331"/>
        <v>42097</v>
      </c>
      <c r="BD146" s="262">
        <f t="shared" si="331"/>
        <v>42132</v>
      </c>
      <c r="BE146" s="262">
        <f t="shared" si="331"/>
        <v>42167</v>
      </c>
      <c r="BF146" s="262">
        <f t="shared" si="331"/>
        <v>42195</v>
      </c>
      <c r="BG146" s="262" t="s">
        <v>245</v>
      </c>
      <c r="BH146" s="262">
        <v>42237</v>
      </c>
      <c r="BI146" s="419">
        <v>42265</v>
      </c>
      <c r="BJ146" s="262">
        <f t="shared" si="331"/>
        <v>42307</v>
      </c>
      <c r="BK146" s="262">
        <f t="shared" si="331"/>
        <v>42328</v>
      </c>
      <c r="BL146" s="249">
        <v>42356</v>
      </c>
      <c r="BM146" s="249">
        <f t="shared" si="331"/>
        <v>42391</v>
      </c>
      <c r="BN146" s="262">
        <f t="shared" si="331"/>
        <v>42426</v>
      </c>
      <c r="BO146" s="344">
        <f t="shared" si="331"/>
        <v>42461</v>
      </c>
      <c r="BP146" s="262">
        <f t="shared" si="331"/>
        <v>42496</v>
      </c>
      <c r="BQ146" s="262">
        <f t="shared" si="331"/>
        <v>42531</v>
      </c>
      <c r="BR146" s="262">
        <f t="shared" si="331"/>
        <v>42566</v>
      </c>
      <c r="BS146" s="344" t="s">
        <v>245</v>
      </c>
      <c r="BT146" s="249">
        <f t="shared" ref="BT146:CA146" si="332">BT148+2</f>
        <v>42594</v>
      </c>
      <c r="BU146" s="262">
        <f t="shared" si="332"/>
        <v>42622</v>
      </c>
      <c r="BV146" s="344">
        <f t="shared" si="332"/>
        <v>42664</v>
      </c>
      <c r="BW146" s="262">
        <f t="shared" si="332"/>
        <v>42692</v>
      </c>
      <c r="BX146" s="262">
        <f t="shared" si="332"/>
        <v>42720</v>
      </c>
      <c r="BY146" s="344">
        <f t="shared" si="332"/>
        <v>42769</v>
      </c>
      <c r="BZ146" s="262">
        <f t="shared" si="332"/>
        <v>42797</v>
      </c>
      <c r="CA146" s="344">
        <f t="shared" si="332"/>
        <v>42832</v>
      </c>
      <c r="CB146" s="249">
        <f>CB148+2</f>
        <v>42867</v>
      </c>
      <c r="CC146" s="262">
        <f>CC148+2</f>
        <v>42902</v>
      </c>
      <c r="CD146" s="344">
        <f>CD148+2</f>
        <v>42937</v>
      </c>
      <c r="CE146" s="344" t="s">
        <v>245</v>
      </c>
      <c r="CF146" s="393">
        <f t="shared" ref="CF146:CY146" si="333">CF148+2</f>
        <v>42600</v>
      </c>
      <c r="CG146" s="393">
        <f t="shared" si="333"/>
        <v>43007</v>
      </c>
      <c r="CH146" s="393">
        <f t="shared" si="333"/>
        <v>43035</v>
      </c>
      <c r="CI146" s="393">
        <f>CI148+2</f>
        <v>43063</v>
      </c>
      <c r="CJ146" s="393">
        <f t="shared" si="333"/>
        <v>43091</v>
      </c>
      <c r="CK146" s="393">
        <f t="shared" si="333"/>
        <v>43133</v>
      </c>
      <c r="CL146" s="393">
        <f t="shared" si="333"/>
        <v>43154</v>
      </c>
      <c r="CM146" s="393">
        <f t="shared" si="333"/>
        <v>43189</v>
      </c>
      <c r="CN146" s="393">
        <f t="shared" si="333"/>
        <v>43231</v>
      </c>
      <c r="CO146" s="393">
        <f t="shared" si="333"/>
        <v>43266</v>
      </c>
      <c r="CP146" s="393">
        <f t="shared" si="333"/>
        <v>43301</v>
      </c>
      <c r="CQ146" s="344" t="s">
        <v>245</v>
      </c>
      <c r="CR146" s="393">
        <f t="shared" si="333"/>
        <v>43336</v>
      </c>
      <c r="CS146" s="393">
        <f t="shared" si="333"/>
        <v>43357</v>
      </c>
      <c r="CT146" s="393">
        <f t="shared" si="333"/>
        <v>43392</v>
      </c>
      <c r="CU146" s="393"/>
      <c r="CV146" s="393">
        <f t="shared" si="333"/>
        <v>43448</v>
      </c>
      <c r="CW146" s="1596">
        <f t="shared" si="333"/>
        <v>43490</v>
      </c>
      <c r="CX146" s="393"/>
      <c r="CY146" s="393">
        <f t="shared" si="333"/>
        <v>43546</v>
      </c>
      <c r="CZ146" s="393">
        <f>CZ148+2</f>
        <v>43609</v>
      </c>
      <c r="DA146" s="393">
        <f>DA148+2</f>
        <v>43300</v>
      </c>
      <c r="DB146" s="393">
        <f>DB148+2</f>
        <v>43728</v>
      </c>
      <c r="DC146" s="393"/>
      <c r="DD146" s="393">
        <f>DD148+2</f>
        <v>43791</v>
      </c>
      <c r="DE146" s="393"/>
      <c r="DF146" s="393">
        <f>DF148+2</f>
        <v>43924</v>
      </c>
      <c r="DG146" s="393">
        <f>DG148+2</f>
        <v>43966</v>
      </c>
      <c r="DH146" s="393">
        <f>DH148+2</f>
        <v>43656</v>
      </c>
      <c r="DI146" s="344">
        <f>DI148+2</f>
        <v>44085</v>
      </c>
      <c r="DJ146" s="1672"/>
      <c r="DK146" s="344">
        <f>DK148+2</f>
        <v>44162</v>
      </c>
      <c r="DL146" s="1672"/>
      <c r="DM146" s="393">
        <f>DM148+2</f>
        <v>43924</v>
      </c>
      <c r="DN146" s="393">
        <f>DN148+2</f>
        <v>43965</v>
      </c>
      <c r="DO146" s="393">
        <f>DO148+2</f>
        <v>44386</v>
      </c>
      <c r="DP146" s="344">
        <f>DP148+2</f>
        <v>44449</v>
      </c>
      <c r="DQ146" s="1672"/>
      <c r="DR146" s="344">
        <f>DR148+2</f>
        <v>44526</v>
      </c>
      <c r="DS146" s="1672"/>
    </row>
    <row r="147" spans="1:123" ht="30" hidden="1" customHeight="1" x14ac:dyDescent="0.35">
      <c r="A147" s="1861"/>
      <c r="B147" s="1863"/>
      <c r="C147" s="1029" t="s">
        <v>287</v>
      </c>
      <c r="D147" s="1029"/>
      <c r="E147" s="1033"/>
      <c r="F147" s="1033"/>
      <c r="G147" s="1033"/>
      <c r="H147" s="1033"/>
      <c r="I147" s="1033"/>
      <c r="J147" s="1033"/>
      <c r="K147" s="1033"/>
      <c r="L147" s="1031"/>
      <c r="M147" s="1033"/>
      <c r="N147" s="1033"/>
      <c r="O147" s="1033"/>
      <c r="P147" s="1033"/>
      <c r="Q147" s="1033"/>
      <c r="R147" s="1033"/>
      <c r="S147" s="1033"/>
      <c r="T147" s="1033"/>
      <c r="U147" s="1100"/>
      <c r="V147" s="735"/>
      <c r="W147" s="1102"/>
      <c r="X147" s="262"/>
      <c r="Y147" s="375"/>
      <c r="Z147" s="370"/>
      <c r="AA147" s="262"/>
      <c r="AB147" s="375"/>
      <c r="AC147" s="735"/>
      <c r="AD147" s="667"/>
      <c r="AE147" s="370"/>
      <c r="AF147" s="374"/>
      <c r="AG147" s="370"/>
      <c r="AH147" s="375"/>
      <c r="AI147" s="735"/>
      <c r="AJ147" s="419"/>
      <c r="AK147" s="370"/>
      <c r="AL147" s="374"/>
      <c r="AM147" s="249"/>
      <c r="AN147" s="249"/>
      <c r="AO147" s="1184"/>
      <c r="AP147" s="249"/>
      <c r="AQ147" s="249"/>
      <c r="AR147" s="262"/>
      <c r="AS147" s="262"/>
      <c r="AT147" s="262"/>
      <c r="AU147" s="262"/>
      <c r="AV147" s="419"/>
      <c r="AW147" s="262"/>
      <c r="AX147" s="262"/>
      <c r="AY147" s="262"/>
      <c r="AZ147" s="262"/>
      <c r="BA147" s="419"/>
      <c r="BB147" s="262"/>
      <c r="BC147" s="262"/>
      <c r="BD147" s="262"/>
      <c r="BE147" s="262"/>
      <c r="BF147" s="262"/>
      <c r="BG147" s="262"/>
      <c r="BH147" s="262"/>
      <c r="BI147" s="419">
        <f>BI148+2</f>
        <v>42267</v>
      </c>
      <c r="BJ147" s="183">
        <f t="shared" ref="BJ147:DB147" si="334">BJ148+2</f>
        <v>42307</v>
      </c>
      <c r="BK147" s="183">
        <f t="shared" si="334"/>
        <v>42328</v>
      </c>
      <c r="BL147" s="183">
        <f>BL148+2</f>
        <v>42356</v>
      </c>
      <c r="BM147" s="183">
        <f t="shared" si="334"/>
        <v>42391</v>
      </c>
      <c r="BN147" s="183">
        <f t="shared" si="334"/>
        <v>42426</v>
      </c>
      <c r="BO147" s="420">
        <f t="shared" si="334"/>
        <v>42461</v>
      </c>
      <c r="BP147" s="183">
        <f t="shared" si="334"/>
        <v>42496</v>
      </c>
      <c r="BQ147" s="183">
        <f t="shared" si="334"/>
        <v>42531</v>
      </c>
      <c r="BR147" s="183">
        <f t="shared" si="334"/>
        <v>42566</v>
      </c>
      <c r="BS147" s="421" t="s">
        <v>245</v>
      </c>
      <c r="BT147" s="420">
        <f t="shared" si="334"/>
        <v>42594</v>
      </c>
      <c r="BU147" s="183">
        <f t="shared" si="334"/>
        <v>42622</v>
      </c>
      <c r="BV147" s="421">
        <f t="shared" si="334"/>
        <v>42664</v>
      </c>
      <c r="BW147" s="183">
        <f t="shared" si="334"/>
        <v>42692</v>
      </c>
      <c r="BX147" s="183">
        <f t="shared" si="334"/>
        <v>42720</v>
      </c>
      <c r="BY147" s="421">
        <f t="shared" si="334"/>
        <v>42769</v>
      </c>
      <c r="BZ147" s="183">
        <f t="shared" si="334"/>
        <v>42797</v>
      </c>
      <c r="CA147" s="421">
        <f t="shared" si="334"/>
        <v>42832</v>
      </c>
      <c r="CB147" s="420">
        <f t="shared" si="334"/>
        <v>42867</v>
      </c>
      <c r="CC147" s="183">
        <f t="shared" si="334"/>
        <v>42902</v>
      </c>
      <c r="CD147" s="421">
        <f t="shared" si="334"/>
        <v>42937</v>
      </c>
      <c r="CE147" s="421" t="s">
        <v>245</v>
      </c>
      <c r="CF147" s="1039">
        <f t="shared" si="334"/>
        <v>42600</v>
      </c>
      <c r="CG147" s="1039">
        <f t="shared" si="334"/>
        <v>43007</v>
      </c>
      <c r="CH147" s="1039">
        <f t="shared" si="334"/>
        <v>43035</v>
      </c>
      <c r="CI147" s="1039">
        <f t="shared" si="334"/>
        <v>43063</v>
      </c>
      <c r="CJ147" s="1039">
        <f t="shared" si="334"/>
        <v>43091</v>
      </c>
      <c r="CK147" s="1039">
        <f t="shared" si="334"/>
        <v>43133</v>
      </c>
      <c r="CL147" s="1039">
        <f t="shared" si="334"/>
        <v>43154</v>
      </c>
      <c r="CM147" s="1039">
        <f t="shared" si="334"/>
        <v>43189</v>
      </c>
      <c r="CN147" s="1039">
        <f t="shared" si="334"/>
        <v>43231</v>
      </c>
      <c r="CO147" s="1039">
        <f t="shared" si="334"/>
        <v>43266</v>
      </c>
      <c r="CP147" s="1039">
        <f t="shared" si="334"/>
        <v>43301</v>
      </c>
      <c r="CQ147" s="421" t="s">
        <v>245</v>
      </c>
      <c r="CR147" s="1039">
        <f t="shared" si="334"/>
        <v>43336</v>
      </c>
      <c r="CS147" s="1039">
        <f t="shared" si="334"/>
        <v>43357</v>
      </c>
      <c r="CT147" s="1039">
        <f t="shared" si="334"/>
        <v>43392</v>
      </c>
      <c r="CU147" s="1039"/>
      <c r="CV147" s="1039">
        <f t="shared" si="334"/>
        <v>43448</v>
      </c>
      <c r="CW147" s="1590">
        <f t="shared" si="334"/>
        <v>43490</v>
      </c>
      <c r="CX147" s="1039"/>
      <c r="CY147" s="1039">
        <f t="shared" si="334"/>
        <v>43546</v>
      </c>
      <c r="CZ147" s="1039">
        <f>CZ148+2</f>
        <v>43609</v>
      </c>
      <c r="DA147" s="1039">
        <f t="shared" si="334"/>
        <v>43300</v>
      </c>
      <c r="DB147" s="1039">
        <f t="shared" si="334"/>
        <v>43728</v>
      </c>
      <c r="DC147" s="1039"/>
      <c r="DD147" s="1039">
        <f>DD148+2</f>
        <v>43791</v>
      </c>
      <c r="DE147" s="1039"/>
      <c r="DF147" s="1039">
        <f>DF148+2</f>
        <v>43924</v>
      </c>
      <c r="DG147" s="1039">
        <f>DG148+2</f>
        <v>43966</v>
      </c>
      <c r="DH147" s="1039">
        <f>DH148+2</f>
        <v>43656</v>
      </c>
      <c r="DI147" s="421">
        <f>DI148+2</f>
        <v>44085</v>
      </c>
      <c r="DJ147" s="1671"/>
      <c r="DK147" s="421">
        <f>DK148+2</f>
        <v>44162</v>
      </c>
      <c r="DL147" s="1671"/>
      <c r="DM147" s="1039">
        <f>DM148+2</f>
        <v>43924</v>
      </c>
      <c r="DN147" s="1039">
        <f>DN148+2</f>
        <v>43965</v>
      </c>
      <c r="DO147" s="1039">
        <f>DO148+2</f>
        <v>44386</v>
      </c>
      <c r="DP147" s="421">
        <f>DP148+2</f>
        <v>44449</v>
      </c>
      <c r="DQ147" s="1671"/>
      <c r="DR147" s="421">
        <f>DR148+2</f>
        <v>44526</v>
      </c>
      <c r="DS147" s="1671"/>
    </row>
    <row r="148" spans="1:123" s="527" customFormat="1" ht="30" hidden="1" customHeight="1" x14ac:dyDescent="0.35">
      <c r="A148" s="1861"/>
      <c r="B148" s="1863"/>
      <c r="C148" s="1029" t="s">
        <v>288</v>
      </c>
      <c r="D148" s="1029"/>
      <c r="E148" s="1185"/>
      <c r="F148" s="1185"/>
      <c r="G148" s="1185"/>
      <c r="H148" s="1185"/>
      <c r="I148" s="1185"/>
      <c r="J148" s="1185"/>
      <c r="K148" s="1185"/>
      <c r="L148" s="1186"/>
      <c r="M148" s="1185"/>
      <c r="N148" s="1185"/>
      <c r="O148" s="1185"/>
      <c r="P148" s="1185"/>
      <c r="Q148" s="1185"/>
      <c r="R148" s="1185"/>
      <c r="S148" s="1185"/>
      <c r="T148" s="1185"/>
      <c r="U148" s="1187"/>
      <c r="V148" s="812"/>
      <c r="W148" s="1188"/>
      <c r="X148" s="525"/>
      <c r="Y148" s="804"/>
      <c r="Z148" s="806"/>
      <c r="AA148" s="525"/>
      <c r="AB148" s="804"/>
      <c r="AC148" s="812"/>
      <c r="AD148" s="1189"/>
      <c r="AE148" s="806"/>
      <c r="AF148" s="807"/>
      <c r="AG148" s="806"/>
      <c r="AH148" s="804"/>
      <c r="AI148" s="812"/>
      <c r="AJ148" s="1190"/>
      <c r="AK148" s="806"/>
      <c r="AL148" s="807">
        <f>AL149</f>
        <v>41535</v>
      </c>
      <c r="AM148" s="807">
        <f t="shared" ref="AM148:AY148" si="335">AM149</f>
        <v>41570</v>
      </c>
      <c r="AN148" s="807">
        <f t="shared" si="335"/>
        <v>41598</v>
      </c>
      <c r="AO148" s="1191">
        <v>41631</v>
      </c>
      <c r="AP148" s="807">
        <f t="shared" si="335"/>
        <v>41682</v>
      </c>
      <c r="AQ148" s="807">
        <f t="shared" si="335"/>
        <v>41352</v>
      </c>
      <c r="AR148" s="806">
        <f t="shared" si="335"/>
        <v>41745</v>
      </c>
      <c r="AS148" s="806">
        <f t="shared" si="335"/>
        <v>41780</v>
      </c>
      <c r="AT148" s="806">
        <f t="shared" si="335"/>
        <v>41815</v>
      </c>
      <c r="AU148" s="525" t="s">
        <v>245</v>
      </c>
      <c r="AV148" s="812">
        <v>41478</v>
      </c>
      <c r="AW148" s="806">
        <v>41513</v>
      </c>
      <c r="AX148" s="806">
        <f t="shared" si="335"/>
        <v>41562</v>
      </c>
      <c r="AY148" s="806">
        <f t="shared" si="335"/>
        <v>41955</v>
      </c>
      <c r="AZ148" s="806">
        <v>41625</v>
      </c>
      <c r="BA148" s="812">
        <v>41295</v>
      </c>
      <c r="BB148" s="806">
        <f t="shared" ref="BB148:DB148" si="336">BB149</f>
        <v>42060</v>
      </c>
      <c r="BC148" s="806">
        <f t="shared" si="336"/>
        <v>42095</v>
      </c>
      <c r="BD148" s="806">
        <f t="shared" si="336"/>
        <v>42130</v>
      </c>
      <c r="BE148" s="806">
        <f t="shared" si="336"/>
        <v>42165</v>
      </c>
      <c r="BF148" s="806">
        <f t="shared" si="336"/>
        <v>42193</v>
      </c>
      <c r="BG148" s="525" t="s">
        <v>245</v>
      </c>
      <c r="BH148" s="806">
        <v>42235</v>
      </c>
      <c r="BI148" s="812">
        <v>42265</v>
      </c>
      <c r="BJ148" s="806">
        <f t="shared" si="336"/>
        <v>42305</v>
      </c>
      <c r="BK148" s="806">
        <f t="shared" si="336"/>
        <v>42326</v>
      </c>
      <c r="BL148" s="807">
        <v>42354</v>
      </c>
      <c r="BM148" s="807">
        <f t="shared" si="336"/>
        <v>42389</v>
      </c>
      <c r="BN148" s="806">
        <f t="shared" si="336"/>
        <v>42424</v>
      </c>
      <c r="BO148" s="804">
        <f>BO149</f>
        <v>42459</v>
      </c>
      <c r="BP148" s="806">
        <f t="shared" si="336"/>
        <v>42494</v>
      </c>
      <c r="BQ148" s="806">
        <f t="shared" si="336"/>
        <v>42529</v>
      </c>
      <c r="BR148" s="806">
        <f t="shared" si="336"/>
        <v>42564</v>
      </c>
      <c r="BS148" s="804" t="s">
        <v>245</v>
      </c>
      <c r="BT148" s="807">
        <f t="shared" si="336"/>
        <v>42592</v>
      </c>
      <c r="BU148" s="806">
        <f t="shared" si="336"/>
        <v>42620</v>
      </c>
      <c r="BV148" s="804">
        <f t="shared" si="336"/>
        <v>42662</v>
      </c>
      <c r="BW148" s="806">
        <f t="shared" si="336"/>
        <v>42690</v>
      </c>
      <c r="BX148" s="806">
        <f t="shared" si="336"/>
        <v>42718</v>
      </c>
      <c r="BY148" s="804">
        <f t="shared" si="336"/>
        <v>42767</v>
      </c>
      <c r="BZ148" s="806">
        <f t="shared" si="336"/>
        <v>42795</v>
      </c>
      <c r="CA148" s="804">
        <f t="shared" si="336"/>
        <v>42830</v>
      </c>
      <c r="CB148" s="807">
        <f t="shared" si="336"/>
        <v>42865</v>
      </c>
      <c r="CC148" s="806">
        <f t="shared" si="336"/>
        <v>42900</v>
      </c>
      <c r="CD148" s="804">
        <f t="shared" si="336"/>
        <v>42935</v>
      </c>
      <c r="CE148" s="804" t="s">
        <v>245</v>
      </c>
      <c r="CF148" s="803">
        <f t="shared" si="336"/>
        <v>42598</v>
      </c>
      <c r="CG148" s="803">
        <f t="shared" si="336"/>
        <v>43005</v>
      </c>
      <c r="CH148" s="803">
        <f t="shared" si="336"/>
        <v>43033</v>
      </c>
      <c r="CI148" s="803">
        <f t="shared" si="336"/>
        <v>43061</v>
      </c>
      <c r="CJ148" s="803">
        <f t="shared" si="336"/>
        <v>43089</v>
      </c>
      <c r="CK148" s="803">
        <f t="shared" si="336"/>
        <v>43131</v>
      </c>
      <c r="CL148" s="803">
        <f t="shared" si="336"/>
        <v>43152</v>
      </c>
      <c r="CM148" s="803">
        <f t="shared" si="336"/>
        <v>43187</v>
      </c>
      <c r="CN148" s="803">
        <f t="shared" si="336"/>
        <v>43229</v>
      </c>
      <c r="CO148" s="803">
        <f t="shared" si="336"/>
        <v>43264</v>
      </c>
      <c r="CP148" s="803">
        <f t="shared" si="336"/>
        <v>43299</v>
      </c>
      <c r="CQ148" s="1192" t="s">
        <v>245</v>
      </c>
      <c r="CR148" s="1193">
        <f t="shared" si="336"/>
        <v>43334</v>
      </c>
      <c r="CS148" s="803">
        <f t="shared" si="336"/>
        <v>43355</v>
      </c>
      <c r="CT148" s="803">
        <f t="shared" si="336"/>
        <v>43390</v>
      </c>
      <c r="CU148" s="803"/>
      <c r="CV148" s="803">
        <f t="shared" si="336"/>
        <v>43446</v>
      </c>
      <c r="CW148" s="727">
        <f t="shared" si="336"/>
        <v>43488</v>
      </c>
      <c r="CX148" s="803"/>
      <c r="CY148" s="803">
        <f t="shared" si="336"/>
        <v>43544</v>
      </c>
      <c r="CZ148" s="803">
        <f>CZ149</f>
        <v>43607</v>
      </c>
      <c r="DA148" s="803">
        <f t="shared" si="336"/>
        <v>43298</v>
      </c>
      <c r="DB148" s="803">
        <f t="shared" si="336"/>
        <v>43726</v>
      </c>
      <c r="DC148" s="803"/>
      <c r="DD148" s="803">
        <f>DD149</f>
        <v>43789</v>
      </c>
      <c r="DE148" s="803"/>
      <c r="DF148" s="803">
        <f>DF149</f>
        <v>43922</v>
      </c>
      <c r="DG148" s="803">
        <f>DG149</f>
        <v>43964</v>
      </c>
      <c r="DH148" s="803">
        <f>DH149</f>
        <v>43654</v>
      </c>
      <c r="DI148" s="804">
        <f>DI149</f>
        <v>44083</v>
      </c>
      <c r="DJ148" s="1668"/>
      <c r="DK148" s="804">
        <f>DK149</f>
        <v>44160</v>
      </c>
      <c r="DL148" s="1668"/>
      <c r="DM148" s="803">
        <f>DM149</f>
        <v>43922</v>
      </c>
      <c r="DN148" s="803">
        <f>DN149</f>
        <v>43963</v>
      </c>
      <c r="DO148" s="803">
        <f>DO149</f>
        <v>44384</v>
      </c>
      <c r="DP148" s="804">
        <f>DP149</f>
        <v>44447</v>
      </c>
      <c r="DQ148" s="1668"/>
      <c r="DR148" s="804">
        <f>DR149</f>
        <v>44524</v>
      </c>
      <c r="DS148" s="1668"/>
    </row>
    <row r="149" spans="1:123" ht="33.65" customHeight="1" x14ac:dyDescent="0.35">
      <c r="A149" s="1861"/>
      <c r="B149" s="1863"/>
      <c r="C149" s="1194" t="s">
        <v>289</v>
      </c>
      <c r="D149" s="1194"/>
      <c r="E149" s="1195"/>
      <c r="F149" s="1195"/>
      <c r="G149" s="1195"/>
      <c r="H149" s="1195"/>
      <c r="I149" s="1195"/>
      <c r="J149" s="1195"/>
      <c r="K149" s="1195"/>
      <c r="L149" s="1196"/>
      <c r="M149" s="1195"/>
      <c r="N149" s="1195"/>
      <c r="O149" s="1195"/>
      <c r="P149" s="1195"/>
      <c r="Q149" s="1195"/>
      <c r="R149" s="1195"/>
      <c r="S149" s="1195"/>
      <c r="T149" s="1195"/>
      <c r="U149" s="1197"/>
      <c r="V149" s="1198"/>
      <c r="W149" s="1199"/>
      <c r="X149" s="294"/>
      <c r="Y149" s="1199"/>
      <c r="Z149" s="1200"/>
      <c r="AA149" s="294"/>
      <c r="AB149" s="1199">
        <f>AB154+7</f>
        <v>41255</v>
      </c>
      <c r="AC149" s="1200">
        <v>40917</v>
      </c>
      <c r="AD149" s="1201">
        <v>40959</v>
      </c>
      <c r="AE149" s="1200">
        <v>40988</v>
      </c>
      <c r="AF149" s="1202">
        <f>AF154+7</f>
        <v>41388</v>
      </c>
      <c r="AG149" s="1200">
        <f>AG154+7</f>
        <v>41416</v>
      </c>
      <c r="AH149" s="1199">
        <f>AH154+7</f>
        <v>41444</v>
      </c>
      <c r="AI149" s="1198">
        <f>AI154+7</f>
        <v>41473</v>
      </c>
      <c r="AJ149" s="299">
        <v>41473</v>
      </c>
      <c r="AK149" s="1200">
        <f>AK154+7</f>
        <v>41507</v>
      </c>
      <c r="AL149" s="1202">
        <f>AL154+7</f>
        <v>41535</v>
      </c>
      <c r="AM149" s="297">
        <f t="shared" ref="AM149:AR149" si="337">AM154+7</f>
        <v>41570</v>
      </c>
      <c r="AN149" s="297">
        <f t="shared" si="337"/>
        <v>41598</v>
      </c>
      <c r="AO149" s="297">
        <f t="shared" si="337"/>
        <v>41633</v>
      </c>
      <c r="AP149" s="297">
        <f t="shared" si="337"/>
        <v>41682</v>
      </c>
      <c r="AQ149" s="297">
        <f t="shared" si="337"/>
        <v>41352</v>
      </c>
      <c r="AR149" s="294">
        <f t="shared" si="337"/>
        <v>41745</v>
      </c>
      <c r="AS149" s="294">
        <f>AS154+7</f>
        <v>41780</v>
      </c>
      <c r="AT149" s="294">
        <f>AT154+7</f>
        <v>41815</v>
      </c>
      <c r="AU149" s="294" t="s">
        <v>245</v>
      </c>
      <c r="AV149" s="294">
        <v>41850</v>
      </c>
      <c r="AW149" s="299">
        <v>41885</v>
      </c>
      <c r="AX149" s="294">
        <f>AX154+7</f>
        <v>41562</v>
      </c>
      <c r="AY149" s="294">
        <f>AY154+7</f>
        <v>41955</v>
      </c>
      <c r="AZ149" s="294">
        <v>41624</v>
      </c>
      <c r="BA149" s="294">
        <f t="shared" ref="BA149:BF149" si="338">BA154+7</f>
        <v>42025</v>
      </c>
      <c r="BB149" s="294">
        <f t="shared" si="338"/>
        <v>42060</v>
      </c>
      <c r="BC149" s="294">
        <f t="shared" si="338"/>
        <v>42095</v>
      </c>
      <c r="BD149" s="294">
        <f t="shared" si="338"/>
        <v>42130</v>
      </c>
      <c r="BE149" s="294">
        <f t="shared" si="338"/>
        <v>42165</v>
      </c>
      <c r="BF149" s="294">
        <f t="shared" si="338"/>
        <v>42193</v>
      </c>
      <c r="BG149" s="294" t="s">
        <v>245</v>
      </c>
      <c r="BH149" s="294">
        <f t="shared" ref="BH149:BR149" si="339">BH154+7</f>
        <v>42235</v>
      </c>
      <c r="BI149" s="294">
        <f t="shared" si="339"/>
        <v>42270</v>
      </c>
      <c r="BJ149" s="294">
        <f t="shared" si="339"/>
        <v>42305</v>
      </c>
      <c r="BK149" s="294">
        <f t="shared" si="339"/>
        <v>42326</v>
      </c>
      <c r="BL149" s="297">
        <f t="shared" si="339"/>
        <v>42354</v>
      </c>
      <c r="BM149" s="297">
        <f t="shared" si="339"/>
        <v>42389</v>
      </c>
      <c r="BN149" s="294">
        <f t="shared" si="339"/>
        <v>42424</v>
      </c>
      <c r="BO149" s="296">
        <f t="shared" si="339"/>
        <v>42459</v>
      </c>
      <c r="BP149" s="294">
        <f t="shared" si="339"/>
        <v>42494</v>
      </c>
      <c r="BQ149" s="296">
        <f t="shared" si="339"/>
        <v>42529</v>
      </c>
      <c r="BR149" s="294">
        <f t="shared" si="339"/>
        <v>42564</v>
      </c>
      <c r="BS149" s="296" t="s">
        <v>245</v>
      </c>
      <c r="BT149" s="297">
        <f t="shared" ref="BT149:CA149" si="340">BT154+7</f>
        <v>42592</v>
      </c>
      <c r="BU149" s="294">
        <f t="shared" si="340"/>
        <v>42620</v>
      </c>
      <c r="BV149" s="296">
        <f t="shared" si="340"/>
        <v>42662</v>
      </c>
      <c r="BW149" s="294">
        <f t="shared" si="340"/>
        <v>42690</v>
      </c>
      <c r="BX149" s="294">
        <f t="shared" si="340"/>
        <v>42718</v>
      </c>
      <c r="BY149" s="296">
        <f t="shared" si="340"/>
        <v>42767</v>
      </c>
      <c r="BZ149" s="294">
        <f t="shared" si="340"/>
        <v>42795</v>
      </c>
      <c r="CA149" s="296">
        <f t="shared" si="340"/>
        <v>42830</v>
      </c>
      <c r="CB149" s="297">
        <f>CB154+7</f>
        <v>42865</v>
      </c>
      <c r="CC149" s="294">
        <f>CC154+7</f>
        <v>42900</v>
      </c>
      <c r="CD149" s="296">
        <f>CD154+7</f>
        <v>42935</v>
      </c>
      <c r="CE149" s="296" t="s">
        <v>245</v>
      </c>
      <c r="CF149" s="295">
        <f t="shared" ref="CF149:CY149" si="341">CF154+7</f>
        <v>42598</v>
      </c>
      <c r="CG149" s="295">
        <f t="shared" si="341"/>
        <v>43005</v>
      </c>
      <c r="CH149" s="295">
        <f t="shared" si="341"/>
        <v>43033</v>
      </c>
      <c r="CI149" s="295">
        <f>CI154+7</f>
        <v>43061</v>
      </c>
      <c r="CJ149" s="295">
        <f t="shared" si="341"/>
        <v>43089</v>
      </c>
      <c r="CK149" s="295">
        <f t="shared" si="341"/>
        <v>43131</v>
      </c>
      <c r="CL149" s="295">
        <f t="shared" si="341"/>
        <v>43152</v>
      </c>
      <c r="CM149" s="295">
        <f t="shared" si="341"/>
        <v>43187</v>
      </c>
      <c r="CN149" s="295">
        <f t="shared" si="341"/>
        <v>43229</v>
      </c>
      <c r="CO149" s="295">
        <f t="shared" si="341"/>
        <v>43264</v>
      </c>
      <c r="CP149" s="295">
        <f t="shared" si="341"/>
        <v>43299</v>
      </c>
      <c r="CQ149" s="296" t="s">
        <v>245</v>
      </c>
      <c r="CR149" s="295">
        <f t="shared" si="341"/>
        <v>43334</v>
      </c>
      <c r="CS149" s="295">
        <f t="shared" si="341"/>
        <v>43355</v>
      </c>
      <c r="CT149" s="295">
        <f t="shared" si="341"/>
        <v>43390</v>
      </c>
      <c r="CU149" s="295"/>
      <c r="CV149" s="295">
        <f t="shared" si="341"/>
        <v>43446</v>
      </c>
      <c r="CW149" s="1596">
        <f t="shared" si="341"/>
        <v>43488</v>
      </c>
      <c r="CX149" s="295"/>
      <c r="CY149" s="295">
        <f t="shared" si="341"/>
        <v>43544</v>
      </c>
      <c r="CZ149" s="295">
        <f>CZ154+7</f>
        <v>43607</v>
      </c>
      <c r="DA149" s="295">
        <f>DA154+7</f>
        <v>43298</v>
      </c>
      <c r="DB149" s="295">
        <f>DB154+7</f>
        <v>43726</v>
      </c>
      <c r="DC149" s="295"/>
      <c r="DD149" s="295">
        <f>DD154+7</f>
        <v>43789</v>
      </c>
      <c r="DE149" s="295"/>
      <c r="DF149" s="295">
        <f>DF154+7</f>
        <v>43922</v>
      </c>
      <c r="DG149" s="295">
        <f>DG154+7</f>
        <v>43964</v>
      </c>
      <c r="DH149" s="295">
        <f>DH154+7</f>
        <v>43654</v>
      </c>
      <c r="DI149" s="296">
        <f>DI154+7</f>
        <v>44083</v>
      </c>
      <c r="DJ149" s="1672"/>
      <c r="DK149" s="296">
        <f>DK154+7</f>
        <v>44160</v>
      </c>
      <c r="DL149" s="1672"/>
      <c r="DM149" s="295">
        <f>DM154+7</f>
        <v>43922</v>
      </c>
      <c r="DN149" s="295">
        <f>DN154+7</f>
        <v>43963</v>
      </c>
      <c r="DO149" s="295">
        <f>DO154+7</f>
        <v>44384</v>
      </c>
      <c r="DP149" s="296">
        <f>DP154+7</f>
        <v>44447</v>
      </c>
      <c r="DQ149" s="1672"/>
      <c r="DR149" s="296">
        <f>DR154+7</f>
        <v>44524</v>
      </c>
      <c r="DS149" s="1672"/>
    </row>
    <row r="150" spans="1:123" ht="30" hidden="1" customHeight="1" x14ac:dyDescent="0.35">
      <c r="A150" s="1861"/>
      <c r="B150" s="1863"/>
      <c r="C150" s="1203" t="s">
        <v>290</v>
      </c>
      <c r="D150" s="1203"/>
      <c r="E150" s="1033"/>
      <c r="F150" s="1033"/>
      <c r="G150" s="1033"/>
      <c r="H150" s="1033"/>
      <c r="I150" s="1033"/>
      <c r="J150" s="1033"/>
      <c r="K150" s="1033"/>
      <c r="L150" s="1031"/>
      <c r="M150" s="1033"/>
      <c r="N150" s="1033"/>
      <c r="O150" s="1033"/>
      <c r="P150" s="1033"/>
      <c r="Q150" s="1033"/>
      <c r="R150" s="1033"/>
      <c r="S150" s="1033"/>
      <c r="T150" s="1033"/>
      <c r="U150" s="1100"/>
      <c r="V150" s="735"/>
      <c r="W150" s="375"/>
      <c r="X150" s="262"/>
      <c r="Y150" s="375"/>
      <c r="Z150" s="370"/>
      <c r="AA150" s="262"/>
      <c r="AB150" s="375"/>
      <c r="AC150" s="370"/>
      <c r="AD150" s="667"/>
      <c r="AE150" s="370"/>
      <c r="AF150" s="374"/>
      <c r="AG150" s="370"/>
      <c r="AH150" s="375"/>
      <c r="AI150" s="735"/>
      <c r="AJ150" s="419"/>
      <c r="AK150" s="370"/>
      <c r="AL150" s="374"/>
      <c r="AM150" s="249"/>
      <c r="AN150" s="249"/>
      <c r="AO150" s="249"/>
      <c r="AP150" s="249"/>
      <c r="AQ150" s="249"/>
      <c r="AR150" s="262"/>
      <c r="AS150" s="262"/>
      <c r="AT150" s="262"/>
      <c r="AU150" s="262"/>
      <c r="AV150" s="262"/>
      <c r="AW150" s="419"/>
      <c r="AX150" s="262"/>
      <c r="AY150" s="262"/>
      <c r="AZ150" s="262"/>
      <c r="BA150" s="262"/>
      <c r="BB150" s="1204">
        <v>41992</v>
      </c>
      <c r="BC150" s="262"/>
      <c r="BD150" s="262"/>
      <c r="BE150" s="262"/>
      <c r="BF150" s="262"/>
      <c r="BG150" s="262" t="s">
        <v>245</v>
      </c>
      <c r="BH150" s="262"/>
      <c r="BI150" s="262"/>
      <c r="BJ150" s="262"/>
      <c r="BK150" s="262"/>
      <c r="BL150" s="1205">
        <f>BL154-16</f>
        <v>42331</v>
      </c>
      <c r="BM150" s="1205">
        <f>BM154-21</f>
        <v>42361</v>
      </c>
      <c r="BN150" s="262"/>
      <c r="BO150" s="344"/>
      <c r="BP150" s="262"/>
      <c r="BQ150" s="344"/>
      <c r="BR150" s="262"/>
      <c r="BS150" s="344" t="s">
        <v>245</v>
      </c>
      <c r="BT150" s="249"/>
      <c r="BU150" s="262"/>
      <c r="BV150" s="344"/>
      <c r="BW150" s="1206">
        <v>42654</v>
      </c>
      <c r="BX150" s="1206">
        <v>42683</v>
      </c>
      <c r="BY150" s="1207">
        <v>42719</v>
      </c>
      <c r="BZ150" s="262"/>
      <c r="CA150" s="344"/>
      <c r="CB150" s="249"/>
      <c r="CC150" s="262"/>
      <c r="CD150" s="344"/>
      <c r="CE150" s="344" t="s">
        <v>245</v>
      </c>
      <c r="CF150" s="393"/>
      <c r="CG150" s="393"/>
      <c r="CH150" s="393"/>
      <c r="CI150" s="393"/>
      <c r="CJ150" s="393"/>
      <c r="CK150" s="393"/>
      <c r="CL150" s="393"/>
      <c r="CM150" s="393"/>
      <c r="CN150" s="393"/>
      <c r="CO150" s="393"/>
      <c r="CP150" s="393"/>
      <c r="CQ150" s="344" t="s">
        <v>245</v>
      </c>
      <c r="CR150" s="393"/>
      <c r="CS150" s="393"/>
      <c r="CT150" s="393"/>
      <c r="CU150" s="393"/>
      <c r="CV150" s="393"/>
      <c r="CW150" s="1596"/>
      <c r="CX150" s="393"/>
      <c r="CY150" s="393"/>
      <c r="CZ150" s="393"/>
      <c r="DA150" s="393"/>
      <c r="DB150" s="393"/>
      <c r="DC150" s="393"/>
      <c r="DD150" s="393"/>
      <c r="DE150" s="393"/>
      <c r="DF150" s="393"/>
      <c r="DG150" s="393"/>
      <c r="DH150" s="393"/>
      <c r="DI150" s="344"/>
      <c r="DJ150" s="1672"/>
      <c r="DK150" s="344"/>
      <c r="DL150" s="1672"/>
      <c r="DM150" s="393"/>
      <c r="DN150" s="393"/>
      <c r="DO150" s="393"/>
      <c r="DP150" s="344"/>
      <c r="DQ150" s="1672"/>
      <c r="DR150" s="344"/>
      <c r="DS150" s="1672"/>
    </row>
    <row r="151" spans="1:123" ht="30" customHeight="1" x14ac:dyDescent="0.35">
      <c r="A151" s="1861"/>
      <c r="B151" s="1863"/>
      <c r="C151" s="1208" t="s">
        <v>128</v>
      </c>
      <c r="D151" s="1208"/>
      <c r="E151" s="1033"/>
      <c r="F151" s="1033"/>
      <c r="G151" s="1033"/>
      <c r="H151" s="1033"/>
      <c r="I151" s="1033"/>
      <c r="J151" s="1033"/>
      <c r="K151" s="1033"/>
      <c r="L151" s="1031"/>
      <c r="M151" s="1033"/>
      <c r="N151" s="1033"/>
      <c r="O151" s="1033"/>
      <c r="P151" s="1033"/>
      <c r="Q151" s="1033"/>
      <c r="R151" s="1033"/>
      <c r="S151" s="1033"/>
      <c r="T151" s="1033"/>
      <c r="U151" s="1038"/>
      <c r="V151" s="665"/>
      <c r="W151" s="667"/>
      <c r="X151" s="262"/>
      <c r="Y151" s="375"/>
      <c r="Z151" s="665"/>
      <c r="AA151" s="262"/>
      <c r="AB151" s="375">
        <f>AB152+2</f>
        <v>40889</v>
      </c>
      <c r="AC151" s="735" t="e">
        <f>#REF!</f>
        <v>#REF!</v>
      </c>
      <c r="AD151" s="667">
        <v>40959</v>
      </c>
      <c r="AE151" s="370">
        <f>AE152+2</f>
        <v>40995</v>
      </c>
      <c r="AF151" s="370">
        <f>AF152+2</f>
        <v>41388</v>
      </c>
      <c r="AG151" s="370">
        <f>AG152+2</f>
        <v>41416</v>
      </c>
      <c r="AH151" s="370">
        <f>AH152+2</f>
        <v>41444</v>
      </c>
      <c r="AI151" s="735">
        <v>41472</v>
      </c>
      <c r="AJ151" s="419">
        <v>41472</v>
      </c>
      <c r="AK151" s="370">
        <f>AK152+2</f>
        <v>41507</v>
      </c>
      <c r="AL151" s="374">
        <f>AL152+2</f>
        <v>41535</v>
      </c>
      <c r="AM151" s="374">
        <f>AM152+2</f>
        <v>41570</v>
      </c>
      <c r="AN151" s="374">
        <f>AN152+2</f>
        <v>41598</v>
      </c>
      <c r="AO151" s="374">
        <v>41631</v>
      </c>
      <c r="AP151" s="374">
        <f>AP152+2</f>
        <v>41682</v>
      </c>
      <c r="AQ151" s="374">
        <f>AQ152+2</f>
        <v>41352</v>
      </c>
      <c r="AR151" s="370">
        <f>AR152+2</f>
        <v>41745</v>
      </c>
      <c r="AS151" s="370">
        <f>AS152+2</f>
        <v>41780</v>
      </c>
      <c r="AT151" s="370">
        <f>AT152+2</f>
        <v>41815</v>
      </c>
      <c r="AU151" s="262" t="s">
        <v>245</v>
      </c>
      <c r="AV151" s="370">
        <v>41850</v>
      </c>
      <c r="AW151" s="419">
        <v>41885</v>
      </c>
      <c r="AX151" s="370">
        <f>AX152+2</f>
        <v>41562</v>
      </c>
      <c r="AY151" s="370">
        <f>AY152+2</f>
        <v>41955</v>
      </c>
      <c r="AZ151" s="370">
        <v>41624</v>
      </c>
      <c r="BA151" s="370">
        <v>41293</v>
      </c>
      <c r="BB151" s="370">
        <f t="shared" ref="BB151:DB151" si="342">BB152+2</f>
        <v>42060</v>
      </c>
      <c r="BC151" s="370">
        <f t="shared" si="342"/>
        <v>42095</v>
      </c>
      <c r="BD151" s="370">
        <f t="shared" si="342"/>
        <v>42130</v>
      </c>
      <c r="BE151" s="370">
        <f t="shared" si="342"/>
        <v>42165</v>
      </c>
      <c r="BF151" s="370">
        <f t="shared" si="342"/>
        <v>42193</v>
      </c>
      <c r="BG151" s="262" t="s">
        <v>245</v>
      </c>
      <c r="BH151" s="370">
        <v>42228</v>
      </c>
      <c r="BI151" s="370">
        <f t="shared" si="342"/>
        <v>42270</v>
      </c>
      <c r="BJ151" s="370">
        <f t="shared" si="342"/>
        <v>42305</v>
      </c>
      <c r="BK151" s="370">
        <f t="shared" si="342"/>
        <v>42326</v>
      </c>
      <c r="BL151" s="374">
        <v>42347</v>
      </c>
      <c r="BM151" s="374">
        <f t="shared" si="342"/>
        <v>42389</v>
      </c>
      <c r="BN151" s="370">
        <f t="shared" si="342"/>
        <v>42424</v>
      </c>
      <c r="BO151" s="375">
        <f t="shared" si="342"/>
        <v>42459</v>
      </c>
      <c r="BP151" s="370">
        <f t="shared" si="342"/>
        <v>42494</v>
      </c>
      <c r="BQ151" s="374">
        <f t="shared" si="342"/>
        <v>42529</v>
      </c>
      <c r="BR151" s="370">
        <f>BR152+2</f>
        <v>42564</v>
      </c>
      <c r="BS151" s="375" t="s">
        <v>245</v>
      </c>
      <c r="BT151" s="374">
        <f t="shared" si="342"/>
        <v>42592</v>
      </c>
      <c r="BU151" s="370">
        <f t="shared" si="342"/>
        <v>42620</v>
      </c>
      <c r="BV151" s="375">
        <f t="shared" si="342"/>
        <v>42662</v>
      </c>
      <c r="BW151" s="370">
        <f t="shared" si="342"/>
        <v>42690</v>
      </c>
      <c r="BX151" s="370">
        <v>42717</v>
      </c>
      <c r="BY151" s="375">
        <f t="shared" si="342"/>
        <v>42767</v>
      </c>
      <c r="BZ151" s="370">
        <f t="shared" si="342"/>
        <v>42795</v>
      </c>
      <c r="CA151" s="375">
        <f t="shared" si="342"/>
        <v>42830</v>
      </c>
      <c r="CB151" s="374">
        <f t="shared" si="342"/>
        <v>42865</v>
      </c>
      <c r="CC151" s="370">
        <f t="shared" si="342"/>
        <v>42900</v>
      </c>
      <c r="CD151" s="375">
        <f t="shared" si="342"/>
        <v>42935</v>
      </c>
      <c r="CE151" s="375" t="s">
        <v>245</v>
      </c>
      <c r="CF151" s="734">
        <f t="shared" si="342"/>
        <v>42598</v>
      </c>
      <c r="CG151" s="734">
        <f t="shared" si="342"/>
        <v>43005</v>
      </c>
      <c r="CH151" s="734">
        <f t="shared" si="342"/>
        <v>43033</v>
      </c>
      <c r="CI151" s="734">
        <f t="shared" si="342"/>
        <v>43061</v>
      </c>
      <c r="CJ151" s="734">
        <f t="shared" si="342"/>
        <v>43089</v>
      </c>
      <c r="CK151" s="734">
        <f t="shared" si="342"/>
        <v>43131</v>
      </c>
      <c r="CL151" s="734">
        <f t="shared" si="342"/>
        <v>43152</v>
      </c>
      <c r="CM151" s="734">
        <f t="shared" si="342"/>
        <v>43187</v>
      </c>
      <c r="CN151" s="734">
        <f t="shared" si="342"/>
        <v>43229</v>
      </c>
      <c r="CO151" s="734">
        <f t="shared" si="342"/>
        <v>43264</v>
      </c>
      <c r="CP151" s="734">
        <f t="shared" si="342"/>
        <v>43299</v>
      </c>
      <c r="CQ151" s="344" t="s">
        <v>245</v>
      </c>
      <c r="CR151" s="393">
        <f t="shared" si="342"/>
        <v>43334</v>
      </c>
      <c r="CS151" s="734">
        <f t="shared" si="342"/>
        <v>43355</v>
      </c>
      <c r="CT151" s="734">
        <f t="shared" si="342"/>
        <v>43390</v>
      </c>
      <c r="CU151" s="734"/>
      <c r="CV151" s="734">
        <f t="shared" si="342"/>
        <v>43446</v>
      </c>
      <c r="CW151" s="727">
        <f t="shared" si="342"/>
        <v>43488</v>
      </c>
      <c r="CX151" s="734"/>
      <c r="CY151" s="734">
        <f t="shared" si="342"/>
        <v>43544</v>
      </c>
      <c r="CZ151" s="734">
        <f>CZ152+2</f>
        <v>43607</v>
      </c>
      <c r="DA151" s="734">
        <f t="shared" si="342"/>
        <v>43298</v>
      </c>
      <c r="DB151" s="734">
        <f t="shared" si="342"/>
        <v>43726</v>
      </c>
      <c r="DC151" s="734"/>
      <c r="DD151" s="734">
        <f>DD152+2</f>
        <v>43789</v>
      </c>
      <c r="DE151" s="734"/>
      <c r="DF151" s="734">
        <f>DF152+2</f>
        <v>43922</v>
      </c>
      <c r="DG151" s="734">
        <f>DG152+2</f>
        <v>43964</v>
      </c>
      <c r="DH151" s="734">
        <f>DH152+2</f>
        <v>43654</v>
      </c>
      <c r="DI151" s="375">
        <f>DI152+2</f>
        <v>44083</v>
      </c>
      <c r="DJ151" s="1668"/>
      <c r="DK151" s="375">
        <f>DK152+2</f>
        <v>44160</v>
      </c>
      <c r="DL151" s="1668"/>
      <c r="DM151" s="734">
        <f>DM152+2</f>
        <v>43921</v>
      </c>
      <c r="DN151" s="734">
        <f>DN152+2</f>
        <v>43963</v>
      </c>
      <c r="DO151" s="734">
        <f>DO152+2</f>
        <v>44384</v>
      </c>
      <c r="DP151" s="375">
        <f>DP152+2</f>
        <v>44447</v>
      </c>
      <c r="DQ151" s="1668"/>
      <c r="DR151" s="375">
        <f>DR152+2</f>
        <v>44524</v>
      </c>
      <c r="DS151" s="1668"/>
    </row>
    <row r="152" spans="1:123" ht="30" customHeight="1" x14ac:dyDescent="0.35">
      <c r="A152" s="1861"/>
      <c r="B152" s="1863"/>
      <c r="C152" s="1151" t="s">
        <v>291</v>
      </c>
      <c r="D152" s="1151"/>
      <c r="E152" s="1152"/>
      <c r="F152" s="1152"/>
      <c r="G152" s="1152"/>
      <c r="H152" s="1152"/>
      <c r="I152" s="1152"/>
      <c r="J152" s="1152"/>
      <c r="K152" s="1152"/>
      <c r="L152" s="1153"/>
      <c r="M152" s="1152"/>
      <c r="N152" s="1152"/>
      <c r="O152" s="1152"/>
      <c r="P152" s="1167"/>
      <c r="Q152" s="1152"/>
      <c r="R152" s="1152"/>
      <c r="S152" s="1152"/>
      <c r="T152" s="1152"/>
      <c r="U152" s="1154"/>
      <c r="V152" s="674"/>
      <c r="W152" s="692"/>
      <c r="X152" s="321"/>
      <c r="Y152" s="671"/>
      <c r="Z152" s="674"/>
      <c r="AA152" s="324"/>
      <c r="AB152" s="671">
        <f>AB141-7</f>
        <v>40887</v>
      </c>
      <c r="AC152" s="674" t="s">
        <v>126</v>
      </c>
      <c r="AD152" s="1209">
        <v>40957</v>
      </c>
      <c r="AE152" s="674">
        <v>40993</v>
      </c>
      <c r="AF152" s="1170">
        <f>AF141-14</f>
        <v>41386</v>
      </c>
      <c r="AG152" s="1209">
        <f>AG141-7</f>
        <v>41414</v>
      </c>
      <c r="AH152" s="1209">
        <f>AH141-7</f>
        <v>41442</v>
      </c>
      <c r="AI152" s="674" t="s">
        <v>292</v>
      </c>
      <c r="AJ152" s="324">
        <v>41477</v>
      </c>
      <c r="AK152" s="1210">
        <f>AK141-7</f>
        <v>41505</v>
      </c>
      <c r="AL152" s="1211">
        <f>AL141-7</f>
        <v>41533</v>
      </c>
      <c r="AM152" s="1211">
        <f>AM141-7</f>
        <v>41568</v>
      </c>
      <c r="AN152" s="1211">
        <v>41596</v>
      </c>
      <c r="AO152" s="1170">
        <f>AO154+5</f>
        <v>41631</v>
      </c>
      <c r="AP152" s="1211">
        <f>AP141-7</f>
        <v>41680</v>
      </c>
      <c r="AQ152" s="1211">
        <f>AQ141-7</f>
        <v>41350</v>
      </c>
      <c r="AR152" s="1210">
        <f>AR141-7</f>
        <v>41743</v>
      </c>
      <c r="AS152" s="1210">
        <v>41778</v>
      </c>
      <c r="AT152" s="1210">
        <f>AT141-7</f>
        <v>41813</v>
      </c>
      <c r="AU152" s="325" t="s">
        <v>245</v>
      </c>
      <c r="AV152" s="1210">
        <v>41848</v>
      </c>
      <c r="AW152" s="324" t="s">
        <v>126</v>
      </c>
      <c r="AX152" s="1210">
        <f>AX141-7</f>
        <v>41560</v>
      </c>
      <c r="AY152" s="1210">
        <f>AY141-7</f>
        <v>41953</v>
      </c>
      <c r="AZ152" s="674" t="s">
        <v>126</v>
      </c>
      <c r="BA152" s="1210" t="s">
        <v>126</v>
      </c>
      <c r="BB152" s="1210">
        <f t="shared" ref="BB152:BK152" si="343">BB141-7</f>
        <v>42058</v>
      </c>
      <c r="BC152" s="674">
        <f t="shared" si="343"/>
        <v>42093</v>
      </c>
      <c r="BD152" s="1210">
        <f t="shared" si="343"/>
        <v>42128</v>
      </c>
      <c r="BE152" s="1210">
        <f t="shared" si="343"/>
        <v>42163</v>
      </c>
      <c r="BF152" s="1210">
        <f t="shared" si="343"/>
        <v>42191</v>
      </c>
      <c r="BG152" s="325" t="s">
        <v>245</v>
      </c>
      <c r="BH152" s="1210" t="s">
        <v>126</v>
      </c>
      <c r="BI152" s="1210">
        <f t="shared" si="343"/>
        <v>42268</v>
      </c>
      <c r="BJ152" s="1210">
        <f t="shared" si="343"/>
        <v>42303</v>
      </c>
      <c r="BK152" s="1210">
        <f t="shared" si="343"/>
        <v>42324</v>
      </c>
      <c r="BL152" s="1211" t="s">
        <v>126</v>
      </c>
      <c r="BM152" s="1211">
        <f t="shared" ref="BM152:BR152" si="344">BM141-7</f>
        <v>42387</v>
      </c>
      <c r="BN152" s="1210">
        <f t="shared" si="344"/>
        <v>42422</v>
      </c>
      <c r="BO152" s="1209">
        <f t="shared" si="344"/>
        <v>42457</v>
      </c>
      <c r="BP152" s="1210">
        <f t="shared" si="344"/>
        <v>42492</v>
      </c>
      <c r="BQ152" s="1211">
        <f>BQ141-7</f>
        <v>42527</v>
      </c>
      <c r="BR152" s="1210">
        <f t="shared" si="344"/>
        <v>42562</v>
      </c>
      <c r="BS152" s="1209" t="s">
        <v>245</v>
      </c>
      <c r="BT152" s="1211">
        <f>BT141-7</f>
        <v>42590</v>
      </c>
      <c r="BU152" s="1210">
        <f>BU141-7</f>
        <v>42618</v>
      </c>
      <c r="BV152" s="1209">
        <f>BV141-7</f>
        <v>42660</v>
      </c>
      <c r="BW152" s="1210">
        <f>BW141-7</f>
        <v>42688</v>
      </c>
      <c r="BX152" s="1210" t="s">
        <v>28</v>
      </c>
      <c r="BY152" s="1209">
        <f t="shared" ref="BY152:CS152" si="345">BY141-7</f>
        <v>42765</v>
      </c>
      <c r="BZ152" s="1210">
        <f t="shared" si="345"/>
        <v>42793</v>
      </c>
      <c r="CA152" s="1209">
        <f t="shared" si="345"/>
        <v>42828</v>
      </c>
      <c r="CB152" s="1211">
        <f t="shared" si="345"/>
        <v>42863</v>
      </c>
      <c r="CC152" s="1210">
        <f t="shared" si="345"/>
        <v>42898</v>
      </c>
      <c r="CD152" s="1209">
        <f t="shared" si="345"/>
        <v>42933</v>
      </c>
      <c r="CE152" s="1209" t="s">
        <v>245</v>
      </c>
      <c r="CF152" s="1212">
        <f t="shared" si="345"/>
        <v>42596</v>
      </c>
      <c r="CG152" s="1212">
        <f t="shared" si="345"/>
        <v>43003</v>
      </c>
      <c r="CH152" s="1213">
        <f>CH141</f>
        <v>43031</v>
      </c>
      <c r="CI152" s="1212">
        <f>CI141-7</f>
        <v>43059</v>
      </c>
      <c r="CJ152" s="1213">
        <f>CJ141</f>
        <v>43087</v>
      </c>
      <c r="CK152" s="1212">
        <f t="shared" si="345"/>
        <v>43129</v>
      </c>
      <c r="CL152" s="1212">
        <f>CL141</f>
        <v>43150</v>
      </c>
      <c r="CM152" s="1212">
        <f t="shared" si="345"/>
        <v>43185</v>
      </c>
      <c r="CN152" s="1212">
        <f t="shared" si="345"/>
        <v>43227</v>
      </c>
      <c r="CO152" s="1212">
        <f t="shared" si="345"/>
        <v>43262</v>
      </c>
      <c r="CP152" s="670">
        <f>CP141-0</f>
        <v>43297</v>
      </c>
      <c r="CQ152" s="1172" t="s">
        <v>245</v>
      </c>
      <c r="CR152" s="742">
        <f t="shared" si="345"/>
        <v>43332</v>
      </c>
      <c r="CS152" s="1212">
        <f t="shared" si="345"/>
        <v>43353</v>
      </c>
      <c r="CT152" s="1212">
        <f>CT141-7</f>
        <v>43388</v>
      </c>
      <c r="CU152" s="1212"/>
      <c r="CV152" s="1213">
        <f>CV141</f>
        <v>43444</v>
      </c>
      <c r="CW152" s="1595">
        <f>CW141-7</f>
        <v>43486</v>
      </c>
      <c r="CX152" s="1213"/>
      <c r="CY152" s="1212">
        <f>CY141-7</f>
        <v>43542</v>
      </c>
      <c r="CZ152" s="1212">
        <f>CZ141-7</f>
        <v>43605</v>
      </c>
      <c r="DA152" s="1212">
        <f>DA141-7</f>
        <v>43296</v>
      </c>
      <c r="DB152" s="1213">
        <f>DB141</f>
        <v>43724</v>
      </c>
      <c r="DC152" s="1213"/>
      <c r="DD152" s="1212">
        <f>DD141-7</f>
        <v>43787</v>
      </c>
      <c r="DE152" s="1212"/>
      <c r="DF152" s="1212">
        <f>DF141-7</f>
        <v>43920</v>
      </c>
      <c r="DG152" s="1212">
        <f>DG141-7</f>
        <v>43962</v>
      </c>
      <c r="DH152" s="1212">
        <f>DH141-7</f>
        <v>43652</v>
      </c>
      <c r="DI152" s="1209">
        <f>DI141-7</f>
        <v>44081</v>
      </c>
      <c r="DJ152" s="1674"/>
      <c r="DK152" s="1209">
        <f>DK141-7</f>
        <v>44158</v>
      </c>
      <c r="DL152" s="1669"/>
      <c r="DM152" s="1212">
        <f>DM141-7</f>
        <v>43919</v>
      </c>
      <c r="DN152" s="1212">
        <f>DN141-7</f>
        <v>43961</v>
      </c>
      <c r="DO152" s="1212">
        <f>DO141-7</f>
        <v>44382</v>
      </c>
      <c r="DP152" s="1209">
        <f>DP141-7</f>
        <v>44445</v>
      </c>
      <c r="DQ152" s="1674"/>
      <c r="DR152" s="1209">
        <f>DR141-7</f>
        <v>44522</v>
      </c>
      <c r="DS152" s="1669"/>
    </row>
    <row r="153" spans="1:123" ht="30" customHeight="1" x14ac:dyDescent="0.35">
      <c r="A153" s="1861"/>
      <c r="B153" s="1863"/>
      <c r="C153" s="1029" t="s">
        <v>293</v>
      </c>
      <c r="D153" s="1029"/>
      <c r="E153" s="1033"/>
      <c r="F153" s="1033"/>
      <c r="G153" s="1033"/>
      <c r="H153" s="1033"/>
      <c r="I153" s="1033"/>
      <c r="J153" s="1033"/>
      <c r="K153" s="1033"/>
      <c r="L153" s="1031"/>
      <c r="M153" s="1033"/>
      <c r="N153" s="1033"/>
      <c r="O153" s="1033"/>
      <c r="P153" s="1099"/>
      <c r="Q153" s="1033"/>
      <c r="R153" s="1033"/>
      <c r="S153" s="1033"/>
      <c r="T153" s="1033"/>
      <c r="U153" s="1100"/>
      <c r="V153" s="735"/>
      <c r="W153" s="1102"/>
      <c r="X153" s="262"/>
      <c r="Y153" s="375"/>
      <c r="Z153" s="370"/>
      <c r="AA153" s="419"/>
      <c r="AB153" s="375">
        <f>AB152-3</f>
        <v>40884</v>
      </c>
      <c r="AC153" s="370">
        <v>40912</v>
      </c>
      <c r="AD153" s="667">
        <v>40954</v>
      </c>
      <c r="AE153" s="735">
        <v>40983</v>
      </c>
      <c r="AF153" s="374">
        <f>AF152-3</f>
        <v>41383</v>
      </c>
      <c r="AG153" s="370">
        <f>AG152-3</f>
        <v>41411</v>
      </c>
      <c r="AH153" s="375">
        <f>AH152-3</f>
        <v>41439</v>
      </c>
      <c r="AI153" s="735">
        <v>41467</v>
      </c>
      <c r="AJ153" s="419">
        <v>41467</v>
      </c>
      <c r="AK153" s="370">
        <f>AK152-3</f>
        <v>41502</v>
      </c>
      <c r="AL153" s="374">
        <f>AL152-3</f>
        <v>41530</v>
      </c>
      <c r="AM153" s="374">
        <f>AM152-3</f>
        <v>41565</v>
      </c>
      <c r="AN153" s="374">
        <f>AN152-3</f>
        <v>41593</v>
      </c>
      <c r="AO153" s="374">
        <v>41628</v>
      </c>
      <c r="AP153" s="374">
        <f>AP152-3</f>
        <v>41677</v>
      </c>
      <c r="AQ153" s="374">
        <f>AQ152-3</f>
        <v>41347</v>
      </c>
      <c r="AR153" s="370">
        <f>AR152-3</f>
        <v>41740</v>
      </c>
      <c r="AS153" s="370">
        <f>AS152-3</f>
        <v>41775</v>
      </c>
      <c r="AT153" s="370">
        <f>AT152-3</f>
        <v>41810</v>
      </c>
      <c r="AU153" s="262" t="s">
        <v>245</v>
      </c>
      <c r="AV153" s="370">
        <v>41473</v>
      </c>
      <c r="AW153" s="419">
        <v>41508</v>
      </c>
      <c r="AX153" s="370">
        <f>AX152-3</f>
        <v>41557</v>
      </c>
      <c r="AY153" s="370">
        <f>AY152-3</f>
        <v>41950</v>
      </c>
      <c r="AZ153" s="370">
        <v>41620</v>
      </c>
      <c r="BA153" s="370">
        <v>41290</v>
      </c>
      <c r="BB153" s="370">
        <f t="shared" ref="BB153:BK153" si="346">BB152-3</f>
        <v>42055</v>
      </c>
      <c r="BC153" s="370">
        <f t="shared" si="346"/>
        <v>42090</v>
      </c>
      <c r="BD153" s="370">
        <f t="shared" si="346"/>
        <v>42125</v>
      </c>
      <c r="BE153" s="370">
        <f t="shared" si="346"/>
        <v>42160</v>
      </c>
      <c r="BF153" s="370">
        <f t="shared" si="346"/>
        <v>42188</v>
      </c>
      <c r="BG153" s="262" t="s">
        <v>245</v>
      </c>
      <c r="BH153" s="370">
        <v>42230</v>
      </c>
      <c r="BI153" s="370">
        <f t="shared" si="346"/>
        <v>42265</v>
      </c>
      <c r="BJ153" s="370">
        <f t="shared" si="346"/>
        <v>42300</v>
      </c>
      <c r="BK153" s="370">
        <f t="shared" si="346"/>
        <v>42321</v>
      </c>
      <c r="BL153" s="374">
        <v>42349</v>
      </c>
      <c r="BM153" s="374">
        <f t="shared" ref="BM153:BR153" si="347">BM152-3</f>
        <v>42384</v>
      </c>
      <c r="BN153" s="370">
        <f t="shared" si="347"/>
        <v>42419</v>
      </c>
      <c r="BO153" s="375">
        <f t="shared" si="347"/>
        <v>42454</v>
      </c>
      <c r="BP153" s="370">
        <f t="shared" si="347"/>
        <v>42489</v>
      </c>
      <c r="BQ153" s="374">
        <f>BQ152-3</f>
        <v>42524</v>
      </c>
      <c r="BR153" s="370">
        <f t="shared" si="347"/>
        <v>42559</v>
      </c>
      <c r="BS153" s="375" t="s">
        <v>245</v>
      </c>
      <c r="BT153" s="374">
        <f>BT152-3</f>
        <v>42587</v>
      </c>
      <c r="BU153" s="370">
        <f>BU152-3</f>
        <v>42615</v>
      </c>
      <c r="BV153" s="375">
        <f>BV152-3</f>
        <v>42657</v>
      </c>
      <c r="BW153" s="370">
        <f>BW152-3</f>
        <v>42685</v>
      </c>
      <c r="BX153" s="370">
        <v>42713</v>
      </c>
      <c r="BY153" s="375">
        <f t="shared" ref="BY153:CY153" si="348">BY152-3</f>
        <v>42762</v>
      </c>
      <c r="BZ153" s="370">
        <f t="shared" si="348"/>
        <v>42790</v>
      </c>
      <c r="CA153" s="375">
        <f t="shared" si="348"/>
        <v>42825</v>
      </c>
      <c r="CB153" s="374">
        <f t="shared" si="348"/>
        <v>42860</v>
      </c>
      <c r="CC153" s="370">
        <f t="shared" si="348"/>
        <v>42895</v>
      </c>
      <c r="CD153" s="375">
        <f t="shared" si="348"/>
        <v>42930</v>
      </c>
      <c r="CE153" s="375" t="s">
        <v>245</v>
      </c>
      <c r="CF153" s="734">
        <f t="shared" si="348"/>
        <v>42593</v>
      </c>
      <c r="CG153" s="734">
        <f t="shared" si="348"/>
        <v>43000</v>
      </c>
      <c r="CH153" s="734">
        <f t="shared" si="348"/>
        <v>43028</v>
      </c>
      <c r="CI153" s="734">
        <f t="shared" si="348"/>
        <v>43056</v>
      </c>
      <c r="CJ153" s="734">
        <f>CJ152-3</f>
        <v>43084</v>
      </c>
      <c r="CK153" s="734">
        <f t="shared" si="348"/>
        <v>43126</v>
      </c>
      <c r="CL153" s="734">
        <f t="shared" si="348"/>
        <v>43147</v>
      </c>
      <c r="CM153" s="734">
        <f t="shared" si="348"/>
        <v>43182</v>
      </c>
      <c r="CN153" s="734">
        <f t="shared" si="348"/>
        <v>43224</v>
      </c>
      <c r="CO153" s="734">
        <f t="shared" si="348"/>
        <v>43259</v>
      </c>
      <c r="CP153" s="734">
        <f t="shared" si="348"/>
        <v>43294</v>
      </c>
      <c r="CQ153" s="344" t="s">
        <v>245</v>
      </c>
      <c r="CR153" s="393">
        <f t="shared" si="348"/>
        <v>43329</v>
      </c>
      <c r="CS153" s="734">
        <f t="shared" si="348"/>
        <v>43350</v>
      </c>
      <c r="CT153" s="734">
        <f t="shared" si="348"/>
        <v>43385</v>
      </c>
      <c r="CU153" s="734"/>
      <c r="CV153" s="734">
        <f t="shared" si="348"/>
        <v>43441</v>
      </c>
      <c r="CW153" s="727">
        <f t="shared" si="348"/>
        <v>43483</v>
      </c>
      <c r="CX153" s="734"/>
      <c r="CY153" s="734">
        <f t="shared" si="348"/>
        <v>43539</v>
      </c>
      <c r="CZ153" s="734">
        <f>CZ152-3</f>
        <v>43602</v>
      </c>
      <c r="DA153" s="734">
        <f>DA152-3</f>
        <v>43293</v>
      </c>
      <c r="DB153" s="734">
        <f>DB152-3</f>
        <v>43721</v>
      </c>
      <c r="DC153" s="734"/>
      <c r="DD153" s="734">
        <f>DD152-3</f>
        <v>43784</v>
      </c>
      <c r="DE153" s="734"/>
      <c r="DF153" s="734">
        <f>DF152-3</f>
        <v>43917</v>
      </c>
      <c r="DG153" s="734">
        <f>DG152-3</f>
        <v>43959</v>
      </c>
      <c r="DH153" s="734">
        <f>DH152-3</f>
        <v>43649</v>
      </c>
      <c r="DI153" s="375">
        <f>DI152-3</f>
        <v>44078</v>
      </c>
      <c r="DJ153" s="1668"/>
      <c r="DK153" s="375">
        <f>DK152-3</f>
        <v>44155</v>
      </c>
      <c r="DL153" s="1668"/>
      <c r="DM153" s="734">
        <f>DM152-3</f>
        <v>43916</v>
      </c>
      <c r="DN153" s="734">
        <f>DN152-3</f>
        <v>43958</v>
      </c>
      <c r="DO153" s="734">
        <f>DO152-3</f>
        <v>44379</v>
      </c>
      <c r="DP153" s="375">
        <f>DP152-3</f>
        <v>44442</v>
      </c>
      <c r="DQ153" s="1668"/>
      <c r="DR153" s="375">
        <f>DR152-3</f>
        <v>44519</v>
      </c>
      <c r="DS153" s="1668"/>
    </row>
    <row r="154" spans="1:123" ht="30" customHeight="1" x14ac:dyDescent="0.35">
      <c r="A154" s="1861"/>
      <c r="B154" s="1863"/>
      <c r="C154" s="1112" t="s">
        <v>150</v>
      </c>
      <c r="D154" s="1112"/>
      <c r="E154" s="1105"/>
      <c r="F154" s="1105"/>
      <c r="G154" s="1105"/>
      <c r="H154" s="1105"/>
      <c r="I154" s="1105"/>
      <c r="J154" s="1105"/>
      <c r="K154" s="1105"/>
      <c r="L154" s="1114"/>
      <c r="M154" s="1105"/>
      <c r="N154" s="1105"/>
      <c r="O154" s="1105"/>
      <c r="P154" s="1106"/>
      <c r="Q154" s="1105"/>
      <c r="R154" s="1105"/>
      <c r="S154" s="1105"/>
      <c r="T154" s="1105"/>
      <c r="U154" s="1115"/>
      <c r="V154" s="1116"/>
      <c r="W154" s="1117"/>
      <c r="X154" s="1110"/>
      <c r="Y154" s="1108"/>
      <c r="Z154" s="1107"/>
      <c r="AA154" s="593"/>
      <c r="AB154" s="1108">
        <v>41248</v>
      </c>
      <c r="AC154" s="1107">
        <v>41277</v>
      </c>
      <c r="AD154" s="1109">
        <v>41318</v>
      </c>
      <c r="AE154" s="1116">
        <v>41346</v>
      </c>
      <c r="AF154" s="1118">
        <v>41381</v>
      </c>
      <c r="AG154" s="1108">
        <f>AG153-2</f>
        <v>41409</v>
      </c>
      <c r="AH154" s="1108">
        <f>AH153-2</f>
        <v>41437</v>
      </c>
      <c r="AI154" s="1116">
        <v>41466</v>
      </c>
      <c r="AJ154" s="593">
        <v>41466</v>
      </c>
      <c r="AK154" s="1107">
        <f>AK153-2</f>
        <v>41500</v>
      </c>
      <c r="AL154" s="1111">
        <f>AL153-2</f>
        <v>41528</v>
      </c>
      <c r="AM154" s="1111">
        <f>AM153-2</f>
        <v>41563</v>
      </c>
      <c r="AN154" s="1111">
        <f>AN153-2</f>
        <v>41591</v>
      </c>
      <c r="AO154" s="1118">
        <v>41626</v>
      </c>
      <c r="AP154" s="1111">
        <f>AP153-2</f>
        <v>41675</v>
      </c>
      <c r="AQ154" s="1111">
        <f>AQ153-2</f>
        <v>41345</v>
      </c>
      <c r="AR154" s="1107">
        <f>AR153-2</f>
        <v>41738</v>
      </c>
      <c r="AS154" s="1107">
        <f>AS153-2</f>
        <v>41773</v>
      </c>
      <c r="AT154" s="1107">
        <f>AT153-2</f>
        <v>41808</v>
      </c>
      <c r="AU154" s="1110" t="s">
        <v>245</v>
      </c>
      <c r="AV154" s="1116">
        <v>41471</v>
      </c>
      <c r="AW154" s="593">
        <v>41872</v>
      </c>
      <c r="AX154" s="1107">
        <f>AX153-2</f>
        <v>41555</v>
      </c>
      <c r="AY154" s="1107">
        <f>AY153-2</f>
        <v>41948</v>
      </c>
      <c r="AZ154" s="1107">
        <v>41983</v>
      </c>
      <c r="BA154" s="1107">
        <v>42018</v>
      </c>
      <c r="BB154" s="1107">
        <f>BB153-2</f>
        <v>42053</v>
      </c>
      <c r="BC154" s="1107">
        <f>BC153-2</f>
        <v>42088</v>
      </c>
      <c r="BD154" s="1107">
        <f>BD153-2</f>
        <v>42123</v>
      </c>
      <c r="BE154" s="1107">
        <v>42158</v>
      </c>
      <c r="BF154" s="1116">
        <v>42186</v>
      </c>
      <c r="BG154" s="1110" t="s">
        <v>245</v>
      </c>
      <c r="BH154" s="1107">
        <v>42228</v>
      </c>
      <c r="BI154" s="1107">
        <v>42263</v>
      </c>
      <c r="BJ154" s="1107">
        <v>42298</v>
      </c>
      <c r="BK154" s="1214">
        <v>42319</v>
      </c>
      <c r="BL154" s="1111">
        <v>42347</v>
      </c>
      <c r="BM154" s="1111">
        <f t="shared" ref="BM154:BR154" si="349">BM153-2</f>
        <v>42382</v>
      </c>
      <c r="BN154" s="1107">
        <f t="shared" si="349"/>
        <v>42417</v>
      </c>
      <c r="BO154" s="1108">
        <f t="shared" si="349"/>
        <v>42452</v>
      </c>
      <c r="BP154" s="1107">
        <f t="shared" si="349"/>
        <v>42487</v>
      </c>
      <c r="BQ154" s="1111">
        <f>BQ153-2</f>
        <v>42522</v>
      </c>
      <c r="BR154" s="1116">
        <f t="shared" si="349"/>
        <v>42557</v>
      </c>
      <c r="BS154" s="1108" t="s">
        <v>245</v>
      </c>
      <c r="BT154" s="1111">
        <f t="shared" ref="BT154:CA154" si="350">BT153-2</f>
        <v>42585</v>
      </c>
      <c r="BU154" s="1116">
        <f t="shared" si="350"/>
        <v>42613</v>
      </c>
      <c r="BV154" s="1108">
        <f t="shared" si="350"/>
        <v>42655</v>
      </c>
      <c r="BW154" s="1107">
        <f t="shared" si="350"/>
        <v>42683</v>
      </c>
      <c r="BX154" s="1107">
        <f t="shared" si="350"/>
        <v>42711</v>
      </c>
      <c r="BY154" s="1108">
        <f t="shared" si="350"/>
        <v>42760</v>
      </c>
      <c r="BZ154" s="1107">
        <f t="shared" si="350"/>
        <v>42788</v>
      </c>
      <c r="CA154" s="1108">
        <f t="shared" si="350"/>
        <v>42823</v>
      </c>
      <c r="CB154" s="1111">
        <f>CB153-2</f>
        <v>42858</v>
      </c>
      <c r="CC154" s="1107">
        <f>CC153-2</f>
        <v>42893</v>
      </c>
      <c r="CD154" s="1117">
        <f>CD153-2</f>
        <v>42928</v>
      </c>
      <c r="CE154" s="1108" t="s">
        <v>245</v>
      </c>
      <c r="CF154" s="1215">
        <f t="shared" ref="CF154:CP154" si="351">CF153-2</f>
        <v>42591</v>
      </c>
      <c r="CG154" s="1215">
        <f t="shared" si="351"/>
        <v>42998</v>
      </c>
      <c r="CH154" s="1215">
        <f t="shared" si="351"/>
        <v>43026</v>
      </c>
      <c r="CI154" s="1215">
        <f>CI153-2</f>
        <v>43054</v>
      </c>
      <c r="CJ154" s="1215">
        <f t="shared" si="351"/>
        <v>43082</v>
      </c>
      <c r="CK154" s="1215">
        <f t="shared" si="351"/>
        <v>43124</v>
      </c>
      <c r="CL154" s="1215">
        <f t="shared" si="351"/>
        <v>43145</v>
      </c>
      <c r="CM154" s="1215">
        <f t="shared" si="351"/>
        <v>43180</v>
      </c>
      <c r="CN154" s="1215">
        <f t="shared" si="351"/>
        <v>43222</v>
      </c>
      <c r="CO154" s="1215">
        <f t="shared" si="351"/>
        <v>43257</v>
      </c>
      <c r="CP154" s="1215">
        <f t="shared" si="351"/>
        <v>43292</v>
      </c>
      <c r="CQ154" s="1216" t="s">
        <v>245</v>
      </c>
      <c r="CR154" s="1217">
        <f t="shared" ref="CR154:CY154" si="352">CR153-2</f>
        <v>43327</v>
      </c>
      <c r="CS154" s="1215">
        <f t="shared" si="352"/>
        <v>43348</v>
      </c>
      <c r="CT154" s="1215">
        <f t="shared" si="352"/>
        <v>43383</v>
      </c>
      <c r="CU154" s="1218"/>
      <c r="CV154" s="1215">
        <f t="shared" si="352"/>
        <v>43439</v>
      </c>
      <c r="CW154" s="727">
        <f t="shared" si="352"/>
        <v>43481</v>
      </c>
      <c r="CX154" s="1215"/>
      <c r="CY154" s="1215">
        <f t="shared" si="352"/>
        <v>43537</v>
      </c>
      <c r="CZ154" s="1219">
        <f>CZ153-2</f>
        <v>43600</v>
      </c>
      <c r="DA154" s="1219">
        <f>DA153-2</f>
        <v>43291</v>
      </c>
      <c r="DB154" s="1219">
        <f>DB153-2</f>
        <v>43719</v>
      </c>
      <c r="DC154" s="1215"/>
      <c r="DD154" s="1219">
        <f>DD153-2</f>
        <v>43782</v>
      </c>
      <c r="DE154" s="1219"/>
      <c r="DF154" s="1219">
        <f>DF153-2</f>
        <v>43915</v>
      </c>
      <c r="DG154" s="1219">
        <f>DG153-2</f>
        <v>43957</v>
      </c>
      <c r="DH154" s="1219">
        <f>DH153-2</f>
        <v>43647</v>
      </c>
      <c r="DI154" s="1109">
        <f>DI153-2</f>
        <v>44076</v>
      </c>
      <c r="DJ154" s="1668"/>
      <c r="DK154" s="1109">
        <f>DK153-2</f>
        <v>44153</v>
      </c>
      <c r="DL154" s="1669"/>
      <c r="DM154" s="1219">
        <f>DM153-1</f>
        <v>43915</v>
      </c>
      <c r="DN154" s="1219">
        <f>DN153-2</f>
        <v>43956</v>
      </c>
      <c r="DO154" s="1219">
        <f>DO153-2</f>
        <v>44377</v>
      </c>
      <c r="DP154" s="1109">
        <f>DP153-2</f>
        <v>44440</v>
      </c>
      <c r="DQ154" s="1668"/>
      <c r="DR154" s="1109">
        <f>DR153-2</f>
        <v>44517</v>
      </c>
      <c r="DS154" s="1669"/>
    </row>
    <row r="155" spans="1:123" ht="30" customHeight="1" thickBot="1" x14ac:dyDescent="0.4">
      <c r="A155" s="1861"/>
      <c r="B155" s="1863"/>
      <c r="C155" s="1029" t="s">
        <v>294</v>
      </c>
      <c r="D155" s="1029"/>
      <c r="E155" s="1220"/>
      <c r="F155" s="1220"/>
      <c r="G155" s="1220"/>
      <c r="H155" s="1220"/>
      <c r="I155" s="1220"/>
      <c r="J155" s="1220"/>
      <c r="K155" s="1220"/>
      <c r="L155" s="1031"/>
      <c r="M155" s="1220"/>
      <c r="N155" s="1220"/>
      <c r="O155" s="1220"/>
      <c r="P155" s="1220"/>
      <c r="Q155" s="1220"/>
      <c r="R155" s="1220"/>
      <c r="S155" s="1220"/>
      <c r="T155" s="1220"/>
      <c r="U155" s="1221"/>
      <c r="V155" s="1222"/>
      <c r="W155" s="820"/>
      <c r="X155" s="827"/>
      <c r="Y155" s="820"/>
      <c r="Z155" s="821"/>
      <c r="AA155" s="827"/>
      <c r="AB155" s="820">
        <f t="shared" ref="AB155:AI155" si="353">AB154-14</f>
        <v>41234</v>
      </c>
      <c r="AC155" s="821">
        <f t="shared" si="353"/>
        <v>41263</v>
      </c>
      <c r="AD155" s="1223">
        <f t="shared" si="353"/>
        <v>41304</v>
      </c>
      <c r="AE155" s="1222">
        <f t="shared" si="353"/>
        <v>41332</v>
      </c>
      <c r="AF155" s="822">
        <f t="shared" si="353"/>
        <v>41367</v>
      </c>
      <c r="AG155" s="821">
        <f t="shared" si="353"/>
        <v>41395</v>
      </c>
      <c r="AH155" s="820">
        <f t="shared" si="353"/>
        <v>41423</v>
      </c>
      <c r="AI155" s="821">
        <f t="shared" si="353"/>
        <v>41452</v>
      </c>
      <c r="AJ155" s="1224">
        <v>41452</v>
      </c>
      <c r="AK155" s="821">
        <f t="shared" ref="AK155:AR155" si="354">AK154-14</f>
        <v>41486</v>
      </c>
      <c r="AL155" s="822">
        <f t="shared" si="354"/>
        <v>41514</v>
      </c>
      <c r="AM155" s="822">
        <f t="shared" si="354"/>
        <v>41549</v>
      </c>
      <c r="AN155" s="822">
        <f t="shared" si="354"/>
        <v>41577</v>
      </c>
      <c r="AO155" s="822">
        <f t="shared" si="354"/>
        <v>41612</v>
      </c>
      <c r="AP155" s="822">
        <f t="shared" si="354"/>
        <v>41661</v>
      </c>
      <c r="AQ155" s="822">
        <f t="shared" si="354"/>
        <v>41331</v>
      </c>
      <c r="AR155" s="821">
        <f t="shared" si="354"/>
        <v>41724</v>
      </c>
      <c r="AS155" s="821">
        <f>AS154-14</f>
        <v>41759</v>
      </c>
      <c r="AT155" s="821">
        <f>AT154-14</f>
        <v>41794</v>
      </c>
      <c r="AU155" s="827" t="s">
        <v>245</v>
      </c>
      <c r="AV155" s="821">
        <v>41829</v>
      </c>
      <c r="AW155" s="821">
        <f t="shared" ref="AW155:BF155" si="355">AW154-14</f>
        <v>41858</v>
      </c>
      <c r="AX155" s="821">
        <f t="shared" si="355"/>
        <v>41541</v>
      </c>
      <c r="AY155" s="821">
        <f t="shared" si="355"/>
        <v>41934</v>
      </c>
      <c r="AZ155" s="821">
        <f t="shared" si="355"/>
        <v>41969</v>
      </c>
      <c r="BA155" s="821">
        <f t="shared" si="355"/>
        <v>42004</v>
      </c>
      <c r="BB155" s="821">
        <f t="shared" si="355"/>
        <v>42039</v>
      </c>
      <c r="BC155" s="821">
        <f t="shared" si="355"/>
        <v>42074</v>
      </c>
      <c r="BD155" s="821">
        <f t="shared" si="355"/>
        <v>42109</v>
      </c>
      <c r="BE155" s="821">
        <f t="shared" si="355"/>
        <v>42144</v>
      </c>
      <c r="BF155" s="821">
        <f t="shared" si="355"/>
        <v>42172</v>
      </c>
      <c r="BG155" s="827" t="s">
        <v>245</v>
      </c>
      <c r="BH155" s="821">
        <f>BH154-14</f>
        <v>42214</v>
      </c>
      <c r="BI155" s="821">
        <f>BI154-14</f>
        <v>42249</v>
      </c>
      <c r="BJ155" s="1222">
        <f>BJ154-21</f>
        <v>42277</v>
      </c>
      <c r="BK155" s="821">
        <f t="shared" ref="BK155:BR155" si="356">BK154-14</f>
        <v>42305</v>
      </c>
      <c r="BL155" s="822">
        <f t="shared" si="356"/>
        <v>42333</v>
      </c>
      <c r="BM155" s="1225">
        <f t="shared" si="356"/>
        <v>42368</v>
      </c>
      <c r="BN155" s="1226">
        <f t="shared" si="356"/>
        <v>42403</v>
      </c>
      <c r="BO155" s="1227">
        <f t="shared" si="356"/>
        <v>42438</v>
      </c>
      <c r="BP155" s="1226">
        <f t="shared" si="356"/>
        <v>42473</v>
      </c>
      <c r="BQ155" s="1227">
        <f t="shared" si="356"/>
        <v>42508</v>
      </c>
      <c r="BR155" s="1226">
        <f t="shared" si="356"/>
        <v>42543</v>
      </c>
      <c r="BS155" s="1227" t="s">
        <v>245</v>
      </c>
      <c r="BT155" s="1225">
        <f>BT154-14</f>
        <v>42571</v>
      </c>
      <c r="BU155" s="1226">
        <f>BU154-14</f>
        <v>42599</v>
      </c>
      <c r="BV155" s="1227">
        <f t="shared" ref="BV155:CA155" si="357">BV154-14</f>
        <v>42641</v>
      </c>
      <c r="BW155" s="1226">
        <f t="shared" si="357"/>
        <v>42669</v>
      </c>
      <c r="BX155" s="1226">
        <f t="shared" si="357"/>
        <v>42697</v>
      </c>
      <c r="BY155" s="1227">
        <f t="shared" si="357"/>
        <v>42746</v>
      </c>
      <c r="BZ155" s="1226">
        <f t="shared" si="357"/>
        <v>42774</v>
      </c>
      <c r="CA155" s="1227">
        <f t="shared" si="357"/>
        <v>42809</v>
      </c>
      <c r="CB155" s="1225">
        <f>CB154-14</f>
        <v>42844</v>
      </c>
      <c r="CC155" s="1226">
        <f>CC154-14</f>
        <v>42879</v>
      </c>
      <c r="CD155" s="1227">
        <f>CD154-14</f>
        <v>42914</v>
      </c>
      <c r="CE155" s="1227" t="s">
        <v>245</v>
      </c>
      <c r="CF155" s="1228">
        <f t="shared" ref="CF155:CP155" si="358">CF154-14</f>
        <v>42577</v>
      </c>
      <c r="CG155" s="1228">
        <f t="shared" si="358"/>
        <v>42984</v>
      </c>
      <c r="CH155" s="1228">
        <f t="shared" si="358"/>
        <v>43012</v>
      </c>
      <c r="CI155" s="1228">
        <f t="shared" si="358"/>
        <v>43040</v>
      </c>
      <c r="CJ155" s="1228">
        <f t="shared" si="358"/>
        <v>43068</v>
      </c>
      <c r="CK155" s="1228">
        <f t="shared" si="358"/>
        <v>43110</v>
      </c>
      <c r="CL155" s="1228">
        <f t="shared" si="358"/>
        <v>43131</v>
      </c>
      <c r="CM155" s="1228">
        <f t="shared" si="358"/>
        <v>43166</v>
      </c>
      <c r="CN155" s="1228">
        <f t="shared" si="358"/>
        <v>43208</v>
      </c>
      <c r="CO155" s="1228">
        <f t="shared" si="358"/>
        <v>43243</v>
      </c>
      <c r="CP155" s="1228">
        <f t="shared" si="358"/>
        <v>43278</v>
      </c>
      <c r="CQ155" s="1229" t="s">
        <v>245</v>
      </c>
      <c r="CR155" s="1230">
        <f t="shared" ref="CR155:CY155" si="359">CR154-14</f>
        <v>43313</v>
      </c>
      <c r="CS155" s="1228">
        <f t="shared" si="359"/>
        <v>43334</v>
      </c>
      <c r="CT155" s="1228">
        <f t="shared" si="359"/>
        <v>43369</v>
      </c>
      <c r="CU155" s="1228"/>
      <c r="CV155" s="1228">
        <f t="shared" si="359"/>
        <v>43425</v>
      </c>
      <c r="CW155" s="1598">
        <f t="shared" si="359"/>
        <v>43467</v>
      </c>
      <c r="CX155" s="1228"/>
      <c r="CY155" s="1228">
        <f t="shared" si="359"/>
        <v>43523</v>
      </c>
      <c r="CZ155" s="1228">
        <f>CZ154-14</f>
        <v>43586</v>
      </c>
      <c r="DA155" s="1228">
        <f>DA154-14</f>
        <v>43277</v>
      </c>
      <c r="DB155" s="1228">
        <f>DB154-14</f>
        <v>43705</v>
      </c>
      <c r="DC155" s="1228"/>
      <c r="DD155" s="1228">
        <f>DD154-14</f>
        <v>43768</v>
      </c>
      <c r="DE155" s="1228"/>
      <c r="DF155" s="1228">
        <f>DF154-14</f>
        <v>43901</v>
      </c>
      <c r="DG155" s="1228">
        <f>DG154-14</f>
        <v>43943</v>
      </c>
      <c r="DH155" s="1228">
        <f>DH154-14</f>
        <v>43633</v>
      </c>
      <c r="DI155" s="1227">
        <f>DI154-14</f>
        <v>44062</v>
      </c>
      <c r="DJ155" s="1675"/>
      <c r="DK155" s="1227">
        <f>DK154-14</f>
        <v>44139</v>
      </c>
      <c r="DL155" s="1675"/>
      <c r="DM155" s="1228">
        <f>DM154-14</f>
        <v>43901</v>
      </c>
      <c r="DN155" s="1228">
        <f>DN154-14</f>
        <v>43942</v>
      </c>
      <c r="DO155" s="1228">
        <f>DO154-14</f>
        <v>44363</v>
      </c>
      <c r="DP155" s="1227">
        <f>DP154-14</f>
        <v>44426</v>
      </c>
      <c r="DQ155" s="1675"/>
      <c r="DR155" s="1227">
        <f>DR154-14</f>
        <v>44503</v>
      </c>
      <c r="DS155" s="1675"/>
    </row>
    <row r="156" spans="1:123" ht="30" hidden="1" customHeight="1" x14ac:dyDescent="0.35">
      <c r="A156" s="1861"/>
      <c r="B156" s="1863"/>
      <c r="C156" s="1029" t="s">
        <v>295</v>
      </c>
      <c r="D156" s="1029"/>
      <c r="E156" s="1220"/>
      <c r="F156" s="1220"/>
      <c r="G156" s="1220"/>
      <c r="H156" s="1220"/>
      <c r="I156" s="1220"/>
      <c r="J156" s="1220"/>
      <c r="K156" s="1220"/>
      <c r="L156" s="1031"/>
      <c r="M156" s="1220"/>
      <c r="N156" s="1220"/>
      <c r="O156" s="1220"/>
      <c r="P156" s="1220"/>
      <c r="Q156" s="1220"/>
      <c r="R156" s="1220"/>
      <c r="S156" s="1220"/>
      <c r="T156" s="1220"/>
      <c r="U156" s="1221"/>
      <c r="V156" s="1222"/>
      <c r="W156" s="820"/>
      <c r="X156" s="821"/>
      <c r="Y156" s="820"/>
      <c r="Z156" s="821"/>
      <c r="AA156" s="827"/>
      <c r="AB156" s="820"/>
      <c r="AC156" s="821"/>
      <c r="AD156" s="820"/>
      <c r="AE156" s="821"/>
      <c r="AF156" s="822"/>
      <c r="AG156" s="821"/>
      <c r="AH156" s="820"/>
      <c r="AI156" s="821"/>
      <c r="AJ156" s="827" t="s">
        <v>114</v>
      </c>
      <c r="AK156" s="821"/>
      <c r="AL156" s="822"/>
      <c r="AM156" s="822"/>
      <c r="AN156" s="822"/>
      <c r="AO156" s="822"/>
      <c r="AP156" s="822"/>
      <c r="AQ156" s="822"/>
      <c r="AR156" s="821"/>
      <c r="AS156" s="821"/>
      <c r="AT156" s="821"/>
      <c r="AU156" s="827"/>
      <c r="AV156" s="821"/>
      <c r="AW156" s="1224"/>
      <c r="AX156" s="821"/>
      <c r="AY156" s="821"/>
      <c r="AZ156" s="821"/>
      <c r="BA156" s="821"/>
      <c r="BB156" s="821"/>
      <c r="BC156" s="821"/>
      <c r="BD156" s="821"/>
      <c r="BE156" s="821"/>
      <c r="BF156" s="821"/>
      <c r="BG156" s="821"/>
      <c r="BH156" s="821"/>
      <c r="BI156" s="821"/>
      <c r="BJ156" s="821"/>
      <c r="CW156" s="493"/>
    </row>
    <row r="157" spans="1:123" ht="30" hidden="1" customHeight="1" thickBot="1" x14ac:dyDescent="0.4">
      <c r="A157" s="1861"/>
      <c r="B157" s="1863"/>
      <c r="C157" s="1231" t="s">
        <v>296</v>
      </c>
      <c r="D157" s="1231"/>
      <c r="E157" s="1232"/>
      <c r="F157" s="1232"/>
      <c r="G157" s="1232"/>
      <c r="H157" s="1232"/>
      <c r="I157" s="1232"/>
      <c r="J157" s="1232"/>
      <c r="K157" s="1233"/>
      <c r="L157" s="1233"/>
      <c r="M157" s="1233"/>
      <c r="N157" s="1234"/>
      <c r="O157" s="1233"/>
      <c r="P157" s="1233"/>
      <c r="Q157" s="1233"/>
      <c r="R157" s="1233"/>
      <c r="S157" s="1233"/>
      <c r="T157" s="1233"/>
      <c r="U157" s="1235"/>
      <c r="V157" s="1236"/>
      <c r="W157" s="1237"/>
      <c r="X157" s="1236"/>
      <c r="Y157" s="1237"/>
      <c r="Z157" s="1236"/>
      <c r="AA157" s="1238"/>
      <c r="AB157" s="1239">
        <v>41120</v>
      </c>
      <c r="AC157" s="1238">
        <v>41151</v>
      </c>
      <c r="AD157" s="1239">
        <v>41182</v>
      </c>
      <c r="AE157" s="1238">
        <v>41212</v>
      </c>
      <c r="AF157" s="1240">
        <v>41608</v>
      </c>
      <c r="AG157" s="1238">
        <v>41638</v>
      </c>
      <c r="AH157" s="1239">
        <v>41304</v>
      </c>
      <c r="AI157" s="1238">
        <v>41333</v>
      </c>
      <c r="AJ157" s="1238">
        <v>41363</v>
      </c>
      <c r="AK157" s="1238">
        <v>41394</v>
      </c>
      <c r="AL157" s="1240">
        <v>41424</v>
      </c>
      <c r="AM157" s="1241">
        <v>41820</v>
      </c>
      <c r="AN157" s="1241">
        <v>41850</v>
      </c>
      <c r="AO157" s="1241">
        <v>41881</v>
      </c>
      <c r="AP157" s="1241">
        <v>41912</v>
      </c>
      <c r="AQ157" s="1241">
        <v>41942</v>
      </c>
      <c r="AR157" s="1242">
        <v>41973</v>
      </c>
      <c r="AS157" s="1242">
        <v>42003</v>
      </c>
      <c r="AT157" s="1242">
        <v>42034</v>
      </c>
      <c r="AU157" s="1242">
        <v>42063</v>
      </c>
      <c r="AV157" s="1242">
        <v>41363</v>
      </c>
      <c r="AW157" s="1243">
        <v>41394</v>
      </c>
      <c r="AX157" s="1242">
        <v>42154</v>
      </c>
      <c r="AY157" s="1242">
        <v>42185</v>
      </c>
      <c r="AZ157" s="1242">
        <v>42215</v>
      </c>
      <c r="BA157" s="1242">
        <v>42246</v>
      </c>
      <c r="BB157" s="1242"/>
      <c r="BC157" s="1242"/>
      <c r="BD157" s="1242"/>
      <c r="BE157" s="1242"/>
      <c r="BF157" s="1242"/>
      <c r="BG157" s="1242"/>
      <c r="BH157" s="1242"/>
      <c r="BI157" s="1242"/>
      <c r="BJ157" s="1242"/>
      <c r="CW157" s="493"/>
    </row>
    <row r="158" spans="1:123" ht="65.5" customHeight="1" thickBot="1" x14ac:dyDescent="0.4">
      <c r="A158" s="1861"/>
      <c r="B158" s="1850"/>
      <c r="C158" s="1244" t="s">
        <v>204</v>
      </c>
      <c r="D158" s="1244"/>
      <c r="E158" s="1245"/>
      <c r="F158" s="1246"/>
      <c r="G158" s="1247"/>
      <c r="H158" s="1247"/>
      <c r="I158" s="1246"/>
      <c r="J158" s="1248"/>
      <c r="K158" s="1249"/>
      <c r="L158" s="1250"/>
      <c r="M158" s="1251"/>
      <c r="N158" s="1245"/>
      <c r="O158" s="350"/>
      <c r="P158" s="1245"/>
      <c r="Q158" s="1252"/>
      <c r="R158" s="1250"/>
      <c r="S158" s="1249"/>
      <c r="T158" s="1253"/>
      <c r="U158" s="1249"/>
      <c r="V158" s="1253"/>
      <c r="W158" s="1249"/>
      <c r="X158" s="1254"/>
      <c r="Y158" s="1245"/>
      <c r="Z158" s="1253"/>
      <c r="AA158" s="1245"/>
      <c r="AB158" s="1255"/>
      <c r="AC158" s="898" t="s">
        <v>206</v>
      </c>
      <c r="AD158" s="1256" t="s">
        <v>206</v>
      </c>
      <c r="AE158" s="131"/>
      <c r="AF158" s="898" t="s">
        <v>297</v>
      </c>
      <c r="AG158" s="902" t="s">
        <v>297</v>
      </c>
      <c r="AH158" s="903"/>
      <c r="AI158" s="902" t="s">
        <v>298</v>
      </c>
      <c r="AJ158" s="902" t="s">
        <v>298</v>
      </c>
      <c r="AK158" s="902" t="s">
        <v>299</v>
      </c>
      <c r="AL158" s="122" t="s">
        <v>299</v>
      </c>
      <c r="AM158" s="1257"/>
      <c r="AN158" s="1257"/>
      <c r="AO158" s="1257"/>
      <c r="AP158" s="1258" t="s">
        <v>300</v>
      </c>
      <c r="AQ158" s="1257"/>
      <c r="AR158" s="1259"/>
      <c r="AS158" s="1259"/>
      <c r="AT158" s="1259"/>
      <c r="AU158" s="1260"/>
      <c r="AV158" s="1260" t="s">
        <v>301</v>
      </c>
      <c r="AW158" s="1261" t="s">
        <v>302</v>
      </c>
      <c r="AX158" s="1260" t="s">
        <v>303</v>
      </c>
      <c r="AY158" s="1260" t="s">
        <v>304</v>
      </c>
      <c r="AZ158" s="1260" t="s">
        <v>305</v>
      </c>
      <c r="BA158" s="1260" t="s">
        <v>306</v>
      </c>
      <c r="BB158" s="1260"/>
      <c r="BC158" s="1261" t="s">
        <v>307</v>
      </c>
      <c r="BD158" s="1260"/>
      <c r="BE158" s="1260"/>
      <c r="BF158" s="1260" t="s">
        <v>308</v>
      </c>
      <c r="BG158" s="1260"/>
      <c r="BH158" s="1260"/>
      <c r="BI158" s="1260" t="s">
        <v>309</v>
      </c>
      <c r="BJ158" s="1260" t="s">
        <v>310</v>
      </c>
      <c r="BK158" s="99" t="s">
        <v>311</v>
      </c>
      <c r="BL158" s="913" t="s">
        <v>312</v>
      </c>
      <c r="BR158" s="122" t="s">
        <v>313</v>
      </c>
      <c r="BS158" s="905"/>
      <c r="BT158" s="1255"/>
      <c r="BU158" s="905"/>
      <c r="BV158" s="1255"/>
      <c r="BW158" s="902" t="s">
        <v>314</v>
      </c>
      <c r="BX158" s="903" t="s">
        <v>314</v>
      </c>
      <c r="BY158" s="902"/>
      <c r="BZ158" s="1255"/>
      <c r="CA158" s="905"/>
      <c r="CB158" s="1255"/>
      <c r="CC158" s="905"/>
      <c r="CD158" s="903" t="s">
        <v>231</v>
      </c>
      <c r="CE158" s="905"/>
      <c r="CF158" s="1262"/>
      <c r="CG158" s="906" t="s">
        <v>315</v>
      </c>
      <c r="CH158" s="906" t="s">
        <v>316</v>
      </c>
      <c r="CI158" s="1263" t="s">
        <v>317</v>
      </c>
      <c r="CJ158" s="907" t="s">
        <v>318</v>
      </c>
      <c r="CK158" s="1255"/>
      <c r="CL158" s="902" t="s">
        <v>319</v>
      </c>
      <c r="CM158" s="903" t="s">
        <v>320</v>
      </c>
      <c r="CN158" s="905" t="s">
        <v>0</v>
      </c>
      <c r="CO158" s="1255"/>
      <c r="CP158" s="902" t="s">
        <v>321</v>
      </c>
      <c r="CQ158" s="903"/>
      <c r="CR158" s="902" t="s">
        <v>321</v>
      </c>
      <c r="CS158" s="903" t="s">
        <v>321</v>
      </c>
      <c r="CT158" s="902"/>
      <c r="CU158" s="903"/>
      <c r="CV158" s="902" t="s">
        <v>322</v>
      </c>
      <c r="CW158" s="1599" t="s">
        <v>323</v>
      </c>
      <c r="CX158" s="1619" t="s">
        <v>434</v>
      </c>
      <c r="CY158" s="906" t="s">
        <v>324</v>
      </c>
      <c r="CZ158" s="906" t="s">
        <v>325</v>
      </c>
      <c r="DA158" s="1264" t="s">
        <v>326</v>
      </c>
      <c r="DB158" s="1264" t="s">
        <v>327</v>
      </c>
      <c r="DC158" s="1619" t="s">
        <v>434</v>
      </c>
      <c r="DD158" s="906" t="s">
        <v>325</v>
      </c>
      <c r="DE158" s="1619" t="s">
        <v>434</v>
      </c>
      <c r="DF158" s="906" t="s">
        <v>325</v>
      </c>
      <c r="DG158" s="906" t="s">
        <v>325</v>
      </c>
      <c r="DH158" s="1264"/>
      <c r="DI158" s="1264"/>
      <c r="DJ158" s="1619" t="s">
        <v>434</v>
      </c>
      <c r="DK158" s="906" t="s">
        <v>325</v>
      </c>
      <c r="DL158" s="1619" t="s">
        <v>434</v>
      </c>
      <c r="DM158" s="906"/>
      <c r="DN158" s="906" t="s">
        <v>325</v>
      </c>
      <c r="DO158" s="1264"/>
      <c r="DP158" s="1656" t="s">
        <v>525</v>
      </c>
      <c r="DQ158" s="1619" t="s">
        <v>434</v>
      </c>
      <c r="DR158" s="906" t="s">
        <v>325</v>
      </c>
      <c r="DS158" s="1619" t="s">
        <v>434</v>
      </c>
    </row>
    <row r="159" spans="1:123" s="134" customFormat="1" ht="15" customHeight="1" x14ac:dyDescent="0.35">
      <c r="A159" s="1265"/>
      <c r="B159" s="1266"/>
      <c r="C159" s="1267"/>
      <c r="D159" s="1267"/>
      <c r="E159" s="1268"/>
      <c r="F159" s="1269"/>
      <c r="G159" s="1269"/>
      <c r="H159" s="1269"/>
      <c r="I159" s="1269"/>
      <c r="J159" s="1269"/>
      <c r="K159" s="1268"/>
      <c r="L159" s="1268"/>
      <c r="M159" s="1270"/>
      <c r="N159" s="912"/>
      <c r="O159" s="912"/>
      <c r="P159" s="912"/>
      <c r="Q159" s="912"/>
      <c r="R159" s="912"/>
      <c r="S159" s="912"/>
      <c r="T159" s="912"/>
      <c r="U159" s="912"/>
      <c r="V159" s="912"/>
      <c r="W159" s="912"/>
      <c r="X159" s="912"/>
      <c r="Y159" s="912"/>
      <c r="Z159" s="912"/>
      <c r="AA159" s="913"/>
      <c r="AC159" s="914"/>
      <c r="AD159" s="914"/>
      <c r="AE159" s="914"/>
      <c r="AF159" s="914"/>
      <c r="AJ159" s="133"/>
      <c r="AU159" s="133"/>
      <c r="AW159" s="133"/>
      <c r="BL159" s="912"/>
      <c r="BM159" s="912"/>
      <c r="BN159" s="912"/>
      <c r="CQ159" s="133"/>
      <c r="CR159" s="133"/>
      <c r="CW159" s="797"/>
    </row>
    <row r="160" spans="1:123" s="134" customFormat="1" ht="15" customHeight="1" x14ac:dyDescent="0.35">
      <c r="A160" s="1265"/>
      <c r="B160" s="1266"/>
      <c r="C160" s="1267"/>
      <c r="D160" s="1267"/>
      <c r="E160" s="1268"/>
      <c r="F160" s="1269"/>
      <c r="G160" s="1269"/>
      <c r="H160" s="1269"/>
      <c r="I160" s="1269"/>
      <c r="J160" s="1269"/>
      <c r="K160" s="1268"/>
      <c r="L160" s="1268"/>
      <c r="M160" s="1270"/>
      <c r="N160" s="912"/>
      <c r="O160" s="912"/>
      <c r="P160" s="912"/>
      <c r="Q160" s="912"/>
      <c r="R160" s="912"/>
      <c r="S160" s="912"/>
      <c r="T160" s="912"/>
      <c r="U160" s="912"/>
      <c r="V160" s="912"/>
      <c r="W160" s="912"/>
      <c r="X160" s="912"/>
      <c r="Y160" s="912"/>
      <c r="Z160" s="912"/>
      <c r="AA160" s="913"/>
      <c r="AC160" s="914"/>
      <c r="AD160" s="914"/>
      <c r="AE160" s="914"/>
      <c r="AF160" s="914"/>
      <c r="AJ160" s="133"/>
      <c r="AU160" s="133"/>
      <c r="AW160" s="133"/>
      <c r="BL160" s="912"/>
      <c r="BM160" s="912"/>
      <c r="BN160" s="912"/>
      <c r="CQ160" s="133"/>
      <c r="CR160" s="133"/>
      <c r="CW160" s="797"/>
    </row>
    <row r="161" spans="1:123" s="134" customFormat="1" ht="15" customHeight="1" x14ac:dyDescent="0.35">
      <c r="A161" s="1265"/>
      <c r="B161" s="1266"/>
      <c r="C161" s="1267"/>
      <c r="D161" s="1267"/>
      <c r="E161" s="1268"/>
      <c r="F161" s="1269"/>
      <c r="G161" s="1269"/>
      <c r="H161" s="1269"/>
      <c r="I161" s="1269"/>
      <c r="J161" s="1269"/>
      <c r="K161" s="1268"/>
      <c r="L161" s="1268"/>
      <c r="M161" s="1270"/>
      <c r="N161" s="912"/>
      <c r="O161" s="912"/>
      <c r="P161" s="912"/>
      <c r="Q161" s="912"/>
      <c r="R161" s="912"/>
      <c r="S161" s="912"/>
      <c r="T161" s="912"/>
      <c r="U161" s="912"/>
      <c r="V161" s="912"/>
      <c r="W161" s="912"/>
      <c r="X161" s="912"/>
      <c r="Y161" s="912"/>
      <c r="Z161" s="912"/>
      <c r="AA161" s="913"/>
      <c r="AC161" s="914"/>
      <c r="AD161" s="914"/>
      <c r="AE161" s="914"/>
      <c r="AF161" s="914"/>
      <c r="AJ161" s="133"/>
      <c r="AU161" s="133"/>
      <c r="AW161" s="133"/>
      <c r="BL161" s="912"/>
      <c r="BM161" s="912"/>
      <c r="BN161" s="912"/>
      <c r="CQ161" s="133"/>
      <c r="CR161" s="133"/>
      <c r="CW161" s="797"/>
    </row>
    <row r="162" spans="1:123" s="134" customFormat="1" ht="15" customHeight="1" x14ac:dyDescent="0.35">
      <c r="A162" s="1265"/>
      <c r="B162" s="1266"/>
      <c r="C162" s="1267"/>
      <c r="D162" s="1267"/>
      <c r="E162" s="1268"/>
      <c r="F162" s="1269"/>
      <c r="G162" s="1269"/>
      <c r="H162" s="1269"/>
      <c r="I162" s="1269"/>
      <c r="J162" s="1269"/>
      <c r="K162" s="1268"/>
      <c r="L162" s="1268"/>
      <c r="M162" s="1270"/>
      <c r="N162" s="912"/>
      <c r="O162" s="912"/>
      <c r="P162" s="912"/>
      <c r="Q162" s="912"/>
      <c r="R162" s="912"/>
      <c r="S162" s="912"/>
      <c r="T162" s="912"/>
      <c r="U162" s="912"/>
      <c r="V162" s="912"/>
      <c r="W162" s="912"/>
      <c r="X162" s="912"/>
      <c r="Y162" s="912"/>
      <c r="Z162" s="912"/>
      <c r="AA162" s="913"/>
      <c r="AC162" s="914"/>
      <c r="AD162" s="914"/>
      <c r="AE162" s="914"/>
      <c r="AF162" s="914"/>
      <c r="AJ162" s="133"/>
      <c r="AU162" s="133"/>
      <c r="AW162" s="133"/>
      <c r="BL162" s="912"/>
      <c r="BM162" s="912"/>
      <c r="BN162" s="912"/>
      <c r="CQ162" s="133"/>
      <c r="CR162" s="133"/>
      <c r="CW162" s="797"/>
    </row>
    <row r="163" spans="1:123" s="134" customFormat="1" ht="15" customHeight="1" x14ac:dyDescent="0.35">
      <c r="A163" s="1265"/>
      <c r="B163" s="1266"/>
      <c r="C163" s="1267"/>
      <c r="D163" s="1267"/>
      <c r="E163" s="1268"/>
      <c r="F163" s="1269"/>
      <c r="G163" s="1269"/>
      <c r="H163" s="1269"/>
      <c r="I163" s="1269"/>
      <c r="J163" s="1269"/>
      <c r="K163" s="1268"/>
      <c r="L163" s="1268"/>
      <c r="M163" s="1270"/>
      <c r="N163" s="912"/>
      <c r="O163" s="912"/>
      <c r="P163" s="912"/>
      <c r="Q163" s="912"/>
      <c r="R163" s="912"/>
      <c r="S163" s="912"/>
      <c r="T163" s="912"/>
      <c r="U163" s="912"/>
      <c r="V163" s="912"/>
      <c r="W163" s="912"/>
      <c r="X163" s="912"/>
      <c r="Y163" s="912"/>
      <c r="Z163" s="912"/>
      <c r="AA163" s="913"/>
      <c r="AC163" s="914"/>
      <c r="AD163" s="914"/>
      <c r="AE163" s="914"/>
      <c r="AF163" s="914"/>
      <c r="AJ163" s="133"/>
      <c r="AU163" s="133"/>
      <c r="AW163" s="133"/>
      <c r="BL163" s="912"/>
      <c r="BM163" s="912"/>
      <c r="BN163" s="912"/>
      <c r="CH163" s="134" t="s">
        <v>0</v>
      </c>
      <c r="CQ163" s="133"/>
      <c r="CR163" s="133"/>
      <c r="CW163" s="797"/>
    </row>
    <row r="164" spans="1:123" s="134" customFormat="1" ht="15" thickBot="1" x14ac:dyDescent="0.4">
      <c r="A164" s="1265"/>
      <c r="B164" s="1266"/>
      <c r="C164" s="1267"/>
      <c r="D164" s="1267"/>
      <c r="E164" s="1268"/>
      <c r="F164" s="1269"/>
      <c r="G164" s="1269"/>
      <c r="H164" s="1269"/>
      <c r="I164" s="1269"/>
      <c r="J164" s="1269"/>
      <c r="K164" s="1268"/>
      <c r="L164" s="1268"/>
      <c r="M164" s="1270"/>
      <c r="N164" s="912"/>
      <c r="O164" s="912"/>
      <c r="P164" s="912"/>
      <c r="Q164" s="912"/>
      <c r="R164" s="912"/>
      <c r="S164" s="912"/>
      <c r="T164" s="912"/>
      <c r="U164" s="912"/>
      <c r="V164" s="912"/>
      <c r="W164" s="912"/>
      <c r="X164" s="912"/>
      <c r="Y164" s="912"/>
      <c r="Z164" s="912"/>
      <c r="AA164" s="913"/>
      <c r="AC164" s="914"/>
      <c r="AD164" s="914"/>
      <c r="AE164" s="914"/>
      <c r="AF164" s="914"/>
      <c r="AJ164" s="133"/>
      <c r="AU164" s="133"/>
      <c r="AW164" s="133"/>
      <c r="BE164" s="134" t="s">
        <v>104</v>
      </c>
      <c r="BL164" s="912"/>
      <c r="BM164" s="912" t="s">
        <v>105</v>
      </c>
      <c r="BN164" s="912"/>
      <c r="BS164" s="912" t="s">
        <v>106</v>
      </c>
      <c r="CB164" s="134" t="s">
        <v>107</v>
      </c>
      <c r="CE164" s="134">
        <v>2018</v>
      </c>
      <c r="CH164" s="100" t="s">
        <v>108</v>
      </c>
      <c r="CQ164" s="133">
        <v>2019</v>
      </c>
      <c r="CR164" s="133"/>
      <c r="CS164" s="100" t="s">
        <v>109</v>
      </c>
      <c r="CT164" s="13"/>
      <c r="CW164" s="797"/>
      <c r="DA164" s="134">
        <v>2020</v>
      </c>
      <c r="DG164" s="100" t="s">
        <v>445</v>
      </c>
      <c r="DH164" s="134">
        <v>2021</v>
      </c>
      <c r="DI164" s="13" t="s">
        <v>446</v>
      </c>
      <c r="DM164" s="100" t="s">
        <v>454</v>
      </c>
      <c r="DN164" s="13"/>
      <c r="DO164" s="13">
        <v>2022</v>
      </c>
      <c r="DP164" s="13" t="s">
        <v>446</v>
      </c>
    </row>
    <row r="165" spans="1:123" ht="30" hidden="1" customHeight="1" thickBot="1" x14ac:dyDescent="0.4">
      <c r="A165" s="1843" t="s">
        <v>438</v>
      </c>
      <c r="B165" s="1846"/>
      <c r="C165" s="1271" t="s">
        <v>328</v>
      </c>
      <c r="D165" s="1271"/>
      <c r="E165" s="1272"/>
      <c r="F165" s="1273"/>
      <c r="G165" s="1272"/>
      <c r="H165" s="1273"/>
      <c r="I165" s="1272"/>
      <c r="J165" s="1274"/>
      <c r="K165" s="1275"/>
      <c r="L165" s="1276"/>
      <c r="M165" s="1277"/>
      <c r="AB165" s="13"/>
      <c r="AK165" s="13"/>
      <c r="CW165" s="493"/>
      <c r="DG165" s="150" t="s">
        <v>421</v>
      </c>
      <c r="DH165" s="151" t="s">
        <v>423</v>
      </c>
      <c r="DI165" s="150" t="s">
        <v>424</v>
      </c>
      <c r="DJ165" s="150">
        <v>43981</v>
      </c>
      <c r="DK165" s="150" t="s">
        <v>420</v>
      </c>
      <c r="DL165" s="150">
        <v>43342</v>
      </c>
      <c r="DM165" s="150" t="s">
        <v>421</v>
      </c>
      <c r="DN165" s="151" t="s">
        <v>423</v>
      </c>
      <c r="DP165" s="150" t="s">
        <v>424</v>
      </c>
      <c r="DQ165" s="150">
        <v>43981</v>
      </c>
      <c r="DR165" s="150" t="s">
        <v>420</v>
      </c>
      <c r="DS165" s="150">
        <v>43342</v>
      </c>
    </row>
    <row r="166" spans="1:123" ht="30" customHeight="1" thickBot="1" x14ac:dyDescent="0.4">
      <c r="A166" s="1844"/>
      <c r="B166" s="1847"/>
      <c r="C166" s="1278" t="s">
        <v>329</v>
      </c>
      <c r="D166" s="1278"/>
      <c r="E166" s="1279"/>
      <c r="F166" s="1279"/>
      <c r="G166" s="1279"/>
      <c r="H166" s="1279"/>
      <c r="I166" s="1279"/>
      <c r="J166" s="1279"/>
      <c r="K166" s="1279"/>
      <c r="L166" s="1280"/>
      <c r="M166" s="1281"/>
      <c r="N166" s="1281"/>
      <c r="O166" s="1281"/>
      <c r="P166" s="1281"/>
      <c r="Q166" s="1281"/>
      <c r="R166" s="1281"/>
      <c r="S166" s="1282"/>
      <c r="T166" s="920"/>
      <c r="U166" s="923"/>
      <c r="V166" s="920"/>
      <c r="W166" s="923"/>
      <c r="X166" s="920"/>
      <c r="Y166" s="920"/>
      <c r="Z166" s="920"/>
      <c r="AA166" s="1283"/>
      <c r="AB166" s="922">
        <v>41455</v>
      </c>
      <c r="AC166" s="922">
        <v>41485</v>
      </c>
      <c r="AD166" s="922">
        <v>41516</v>
      </c>
      <c r="AE166" s="922">
        <v>41547</v>
      </c>
      <c r="AF166" s="920">
        <v>41577</v>
      </c>
      <c r="AG166" s="920">
        <v>41608</v>
      </c>
      <c r="AH166" s="920">
        <v>41638</v>
      </c>
      <c r="AI166" s="920">
        <v>41304</v>
      </c>
      <c r="AJ166" s="921">
        <v>41333</v>
      </c>
      <c r="AK166" s="920">
        <v>41363</v>
      </c>
      <c r="AL166" s="154">
        <v>41394</v>
      </c>
      <c r="AM166" s="154">
        <v>41789</v>
      </c>
      <c r="AN166" s="920">
        <v>41820</v>
      </c>
      <c r="AO166" s="923">
        <v>41850</v>
      </c>
      <c r="AP166" s="920">
        <v>41881</v>
      </c>
      <c r="AQ166" s="923">
        <v>41912</v>
      </c>
      <c r="AR166" s="920">
        <v>41942</v>
      </c>
      <c r="AS166" s="920">
        <v>41973</v>
      </c>
      <c r="AT166" s="920">
        <v>42003</v>
      </c>
      <c r="AU166" s="921">
        <v>42034</v>
      </c>
      <c r="AV166" s="920">
        <v>42063</v>
      </c>
      <c r="AW166" s="921">
        <v>42093</v>
      </c>
      <c r="AX166" s="920">
        <v>42124</v>
      </c>
      <c r="AY166" s="920">
        <v>42154</v>
      </c>
      <c r="AZ166" s="920">
        <v>42185</v>
      </c>
      <c r="BA166" s="920">
        <v>42215</v>
      </c>
      <c r="BB166" s="920">
        <v>41881</v>
      </c>
      <c r="BC166" s="920">
        <v>41912</v>
      </c>
      <c r="BD166" s="920">
        <v>41942</v>
      </c>
      <c r="BE166" s="920">
        <v>41973</v>
      </c>
      <c r="BF166" s="920">
        <v>42003</v>
      </c>
      <c r="BG166" s="920">
        <v>42399</v>
      </c>
      <c r="BH166" s="920">
        <v>42428</v>
      </c>
      <c r="BI166" s="920">
        <v>42459</v>
      </c>
      <c r="BJ166" s="920">
        <v>42490</v>
      </c>
      <c r="BK166" s="920">
        <v>42520</v>
      </c>
      <c r="BL166" s="920">
        <v>42551</v>
      </c>
      <c r="BM166" s="154">
        <v>42581</v>
      </c>
      <c r="BN166" s="920">
        <v>42612</v>
      </c>
      <c r="BO166" s="923">
        <v>42643</v>
      </c>
      <c r="BP166" s="920">
        <v>42673</v>
      </c>
      <c r="BQ166" s="920">
        <v>42704</v>
      </c>
      <c r="BR166" s="922">
        <v>42734</v>
      </c>
      <c r="BS166" s="922">
        <v>42765</v>
      </c>
      <c r="BT166" s="922">
        <v>42794</v>
      </c>
      <c r="BU166" s="154">
        <v>42824</v>
      </c>
      <c r="BV166" s="920">
        <v>42855</v>
      </c>
      <c r="BW166" s="923">
        <v>42885</v>
      </c>
      <c r="BX166" s="920">
        <v>42916</v>
      </c>
      <c r="BY166" s="920">
        <v>42946</v>
      </c>
      <c r="BZ166" s="920">
        <v>42977</v>
      </c>
      <c r="CA166" s="920">
        <v>43008</v>
      </c>
      <c r="CB166" s="154">
        <v>43038</v>
      </c>
      <c r="CC166" s="920">
        <v>43069</v>
      </c>
      <c r="CD166" s="923">
        <v>43099</v>
      </c>
      <c r="CE166" s="920">
        <v>43130</v>
      </c>
      <c r="CF166" s="922">
        <v>42794</v>
      </c>
      <c r="CG166" s="922">
        <v>43189</v>
      </c>
      <c r="CH166" s="920">
        <v>43220</v>
      </c>
      <c r="CI166" s="920">
        <v>43250</v>
      </c>
      <c r="CJ166" s="920">
        <v>43281</v>
      </c>
      <c r="CK166" s="920">
        <v>43311</v>
      </c>
      <c r="CL166" s="920">
        <v>43342</v>
      </c>
      <c r="CM166" s="154">
        <v>43008</v>
      </c>
      <c r="CN166" s="154">
        <v>43038</v>
      </c>
      <c r="CO166" s="920">
        <v>43069</v>
      </c>
      <c r="CP166" s="923">
        <v>43099</v>
      </c>
      <c r="CQ166" s="921">
        <v>43130</v>
      </c>
      <c r="CR166" s="151">
        <v>42794</v>
      </c>
      <c r="CS166" s="150">
        <v>43189</v>
      </c>
      <c r="CT166" s="150">
        <v>43220</v>
      </c>
      <c r="CU166" s="152"/>
      <c r="CV166" s="150">
        <v>43281</v>
      </c>
      <c r="CW166" s="1593">
        <v>43311</v>
      </c>
      <c r="CX166" s="150">
        <v>43342</v>
      </c>
      <c r="CY166" s="150" t="s">
        <v>422</v>
      </c>
      <c r="CZ166" s="150" t="s">
        <v>421</v>
      </c>
      <c r="DA166" s="151" t="s">
        <v>423</v>
      </c>
      <c r="DB166" s="150" t="s">
        <v>424</v>
      </c>
      <c r="DC166" s="150">
        <v>43981</v>
      </c>
      <c r="DD166" s="150" t="s">
        <v>420</v>
      </c>
      <c r="DE166" s="150">
        <v>43342</v>
      </c>
      <c r="DF166" s="150" t="s">
        <v>422</v>
      </c>
      <c r="DG166" s="150" t="s">
        <v>421</v>
      </c>
      <c r="DH166" s="151" t="s">
        <v>423</v>
      </c>
      <c r="DI166" s="150" t="s">
        <v>424</v>
      </c>
      <c r="DJ166" s="920">
        <v>43981</v>
      </c>
      <c r="DK166" s="150" t="s">
        <v>420</v>
      </c>
      <c r="DL166" s="920">
        <v>43342</v>
      </c>
      <c r="DM166" s="150" t="s">
        <v>422</v>
      </c>
      <c r="DN166" s="150" t="s">
        <v>421</v>
      </c>
      <c r="DO166" s="151" t="s">
        <v>423</v>
      </c>
      <c r="DP166" s="150" t="s">
        <v>424</v>
      </c>
      <c r="DQ166" s="920">
        <v>43981</v>
      </c>
      <c r="DR166" s="150" t="s">
        <v>420</v>
      </c>
      <c r="DS166" s="920">
        <v>43342</v>
      </c>
    </row>
    <row r="167" spans="1:123" s="1303" customFormat="1" ht="30" customHeight="1" thickBot="1" x14ac:dyDescent="0.4">
      <c r="A167" s="1844"/>
      <c r="B167" s="1847"/>
      <c r="C167" s="1284" t="s">
        <v>150</v>
      </c>
      <c r="D167" s="1285"/>
      <c r="E167" s="1286"/>
      <c r="F167" s="1287"/>
      <c r="G167" s="1286"/>
      <c r="H167" s="1287"/>
      <c r="I167" s="1288"/>
      <c r="J167" s="1289"/>
      <c r="K167" s="1288"/>
      <c r="L167" s="1290"/>
      <c r="M167" s="1288"/>
      <c r="N167" s="1291"/>
      <c r="O167" s="1288"/>
      <c r="P167" s="1289"/>
      <c r="Q167" s="1288"/>
      <c r="R167" s="1289"/>
      <c r="S167" s="1291"/>
      <c r="T167" s="1288"/>
      <c r="U167" s="1289"/>
      <c r="V167" s="1288"/>
      <c r="W167" s="1289"/>
      <c r="X167" s="1292"/>
      <c r="Y167" s="1293"/>
      <c r="Z167" s="1293"/>
      <c r="AA167" s="1294"/>
      <c r="AB167" s="1288">
        <f>AB154</f>
        <v>41248</v>
      </c>
      <c r="AC167" s="1288">
        <v>40911</v>
      </c>
      <c r="AD167" s="1288">
        <f t="shared" ref="AD167:AT167" si="360">AD154</f>
        <v>41318</v>
      </c>
      <c r="AE167" s="1288">
        <f t="shared" si="360"/>
        <v>41346</v>
      </c>
      <c r="AF167" s="1288">
        <f t="shared" si="360"/>
        <v>41381</v>
      </c>
      <c r="AG167" s="1288">
        <f t="shared" si="360"/>
        <v>41409</v>
      </c>
      <c r="AH167" s="1288">
        <f t="shared" si="360"/>
        <v>41437</v>
      </c>
      <c r="AI167" s="1288">
        <f t="shared" si="360"/>
        <v>41466</v>
      </c>
      <c r="AJ167" s="1292">
        <f t="shared" si="360"/>
        <v>41466</v>
      </c>
      <c r="AK167" s="1288">
        <f t="shared" si="360"/>
        <v>41500</v>
      </c>
      <c r="AL167" s="1291">
        <f t="shared" si="360"/>
        <v>41528</v>
      </c>
      <c r="AM167" s="1291">
        <f t="shared" si="360"/>
        <v>41563</v>
      </c>
      <c r="AN167" s="1288">
        <f t="shared" si="360"/>
        <v>41591</v>
      </c>
      <c r="AO167" s="1295">
        <f t="shared" si="360"/>
        <v>41626</v>
      </c>
      <c r="AP167" s="1288">
        <f t="shared" si="360"/>
        <v>41675</v>
      </c>
      <c r="AQ167" s="1291">
        <f t="shared" si="360"/>
        <v>41345</v>
      </c>
      <c r="AR167" s="1288">
        <f t="shared" si="360"/>
        <v>41738</v>
      </c>
      <c r="AS167" s="1288">
        <f t="shared" si="360"/>
        <v>41773</v>
      </c>
      <c r="AT167" s="1288">
        <f t="shared" si="360"/>
        <v>41808</v>
      </c>
      <c r="AU167" s="1292" t="s">
        <v>245</v>
      </c>
      <c r="AV167" s="1288">
        <v>41471</v>
      </c>
      <c r="AW167" s="1296">
        <v>41507</v>
      </c>
      <c r="AX167" s="1288">
        <f t="shared" ref="AX167:BF167" si="361">AX154</f>
        <v>41555</v>
      </c>
      <c r="AY167" s="1288">
        <f t="shared" si="361"/>
        <v>41948</v>
      </c>
      <c r="AZ167" s="1288">
        <f t="shared" si="361"/>
        <v>41983</v>
      </c>
      <c r="BA167" s="1288">
        <f t="shared" si="361"/>
        <v>42018</v>
      </c>
      <c r="BB167" s="1288">
        <f t="shared" si="361"/>
        <v>42053</v>
      </c>
      <c r="BC167" s="1288">
        <f t="shared" si="361"/>
        <v>42088</v>
      </c>
      <c r="BD167" s="1288">
        <f t="shared" si="361"/>
        <v>42123</v>
      </c>
      <c r="BE167" s="1288">
        <f t="shared" si="361"/>
        <v>42158</v>
      </c>
      <c r="BF167" s="1288">
        <f t="shared" si="361"/>
        <v>42186</v>
      </c>
      <c r="BG167" s="1292" t="s">
        <v>245</v>
      </c>
      <c r="BH167" s="1288">
        <f t="shared" ref="BH167:CY167" si="362">BH154</f>
        <v>42228</v>
      </c>
      <c r="BI167" s="1288">
        <f t="shared" si="362"/>
        <v>42263</v>
      </c>
      <c r="BJ167" s="1288">
        <f t="shared" si="362"/>
        <v>42298</v>
      </c>
      <c r="BK167" s="1288">
        <f t="shared" si="362"/>
        <v>42319</v>
      </c>
      <c r="BL167" s="1288">
        <f t="shared" si="362"/>
        <v>42347</v>
      </c>
      <c r="BM167" s="1288">
        <f t="shared" si="362"/>
        <v>42382</v>
      </c>
      <c r="BN167" s="1288">
        <f t="shared" si="362"/>
        <v>42417</v>
      </c>
      <c r="BO167" s="1288">
        <f t="shared" si="362"/>
        <v>42452</v>
      </c>
      <c r="BP167" s="1288">
        <f t="shared" si="362"/>
        <v>42487</v>
      </c>
      <c r="BQ167" s="1288">
        <f t="shared" si="362"/>
        <v>42522</v>
      </c>
      <c r="BR167" s="1288">
        <f t="shared" si="362"/>
        <v>42557</v>
      </c>
      <c r="BS167" s="1288" t="str">
        <f t="shared" si="362"/>
        <v>same as 12/30</v>
      </c>
      <c r="BT167" s="1288">
        <f t="shared" si="362"/>
        <v>42585</v>
      </c>
      <c r="BU167" s="1288">
        <f t="shared" si="362"/>
        <v>42613</v>
      </c>
      <c r="BV167" s="1288">
        <f t="shared" si="362"/>
        <v>42655</v>
      </c>
      <c r="BW167" s="1288">
        <f t="shared" si="362"/>
        <v>42683</v>
      </c>
      <c r="BX167" s="1288">
        <f t="shared" si="362"/>
        <v>42711</v>
      </c>
      <c r="BY167" s="1288">
        <f t="shared" si="362"/>
        <v>42760</v>
      </c>
      <c r="BZ167" s="1288">
        <f t="shared" si="362"/>
        <v>42788</v>
      </c>
      <c r="CA167" s="1288">
        <f t="shared" si="362"/>
        <v>42823</v>
      </c>
      <c r="CB167" s="1288">
        <f t="shared" si="362"/>
        <v>42858</v>
      </c>
      <c r="CC167" s="1288">
        <f t="shared" si="362"/>
        <v>42893</v>
      </c>
      <c r="CD167" s="1288">
        <f t="shared" si="362"/>
        <v>42928</v>
      </c>
      <c r="CE167" s="1288" t="str">
        <f t="shared" si="362"/>
        <v>same as 12/30</v>
      </c>
      <c r="CF167" s="1291">
        <f t="shared" si="362"/>
        <v>42591</v>
      </c>
      <c r="CG167" s="1297">
        <f t="shared" si="362"/>
        <v>42998</v>
      </c>
      <c r="CH167" s="1298">
        <f t="shared" si="362"/>
        <v>43026</v>
      </c>
      <c r="CI167" s="1299">
        <f t="shared" si="362"/>
        <v>43054</v>
      </c>
      <c r="CJ167" s="1298">
        <f t="shared" si="362"/>
        <v>43082</v>
      </c>
      <c r="CK167" s="1299">
        <f t="shared" si="362"/>
        <v>43124</v>
      </c>
      <c r="CL167" s="1298">
        <f t="shared" si="362"/>
        <v>43145</v>
      </c>
      <c r="CM167" s="1299">
        <f t="shared" si="362"/>
        <v>43180</v>
      </c>
      <c r="CN167" s="1298">
        <f t="shared" si="362"/>
        <v>43222</v>
      </c>
      <c r="CO167" s="1299">
        <f t="shared" si="362"/>
        <v>43257</v>
      </c>
      <c r="CP167" s="1298">
        <f t="shared" si="362"/>
        <v>43292</v>
      </c>
      <c r="CQ167" s="1300" t="str">
        <f t="shared" si="362"/>
        <v>same as 12/30</v>
      </c>
      <c r="CR167" s="1301">
        <f t="shared" si="362"/>
        <v>43327</v>
      </c>
      <c r="CS167" s="1302">
        <f t="shared" si="362"/>
        <v>43348</v>
      </c>
      <c r="CT167" s="1298">
        <f t="shared" si="362"/>
        <v>43383</v>
      </c>
      <c r="CU167" s="1298"/>
      <c r="CV167" s="1298">
        <f t="shared" si="362"/>
        <v>43439</v>
      </c>
      <c r="CW167" s="1600">
        <f t="shared" si="362"/>
        <v>43481</v>
      </c>
      <c r="CX167" s="1297"/>
      <c r="CY167" s="1298">
        <f t="shared" si="362"/>
        <v>43537</v>
      </c>
      <c r="CZ167" s="1298">
        <f>CZ154</f>
        <v>43600</v>
      </c>
      <c r="DA167" s="1298">
        <f>DA154</f>
        <v>43291</v>
      </c>
      <c r="DB167" s="1298">
        <f>DB154</f>
        <v>43719</v>
      </c>
      <c r="DC167" s="1298"/>
      <c r="DD167" s="1298">
        <f>DD154</f>
        <v>43782</v>
      </c>
      <c r="DE167" s="1298"/>
      <c r="DF167" s="1298">
        <f>DF154</f>
        <v>43915</v>
      </c>
      <c r="DG167" s="1298">
        <f>DG154</f>
        <v>43957</v>
      </c>
      <c r="DH167" s="1298">
        <f>DH154</f>
        <v>43647</v>
      </c>
      <c r="DI167" s="1297">
        <f>DI154</f>
        <v>44076</v>
      </c>
      <c r="DJ167" s="1678"/>
      <c r="DK167" s="1299">
        <f>DK154</f>
        <v>44153</v>
      </c>
      <c r="DL167" s="1678"/>
      <c r="DM167" s="1302">
        <f>DM154</f>
        <v>43915</v>
      </c>
      <c r="DN167" s="1298">
        <f>DN154</f>
        <v>43956</v>
      </c>
      <c r="DO167" s="1298">
        <f>DO154</f>
        <v>44377</v>
      </c>
      <c r="DP167" s="1297">
        <f>DP154</f>
        <v>44440</v>
      </c>
      <c r="DQ167" s="1678"/>
      <c r="DR167" s="1299">
        <f>DR154</f>
        <v>44517</v>
      </c>
      <c r="DS167" s="1678"/>
    </row>
    <row r="168" spans="1:123" s="20" customFormat="1" ht="30" hidden="1" customHeight="1" x14ac:dyDescent="0.35">
      <c r="A168" s="1844"/>
      <c r="B168" s="1847"/>
      <c r="C168" s="1304" t="s">
        <v>330</v>
      </c>
      <c r="D168" s="1304"/>
      <c r="E168" s="1025"/>
      <c r="F168" s="1305"/>
      <c r="G168" s="1025"/>
      <c r="H168" s="1305"/>
      <c r="I168" s="1025"/>
      <c r="J168" s="1305"/>
      <c r="K168" s="1025"/>
      <c r="L168" s="1305"/>
      <c r="M168" s="1025"/>
      <c r="N168" s="1306"/>
      <c r="O168" s="1307"/>
      <c r="P168" s="1308"/>
      <c r="Q168" s="1307"/>
      <c r="R168" s="1308"/>
      <c r="S168" s="1306"/>
      <c r="T168" s="1307"/>
      <c r="U168" s="1308"/>
      <c r="V168" s="1307"/>
      <c r="W168" s="1308"/>
      <c r="X168" s="1307"/>
      <c r="Y168" s="1307"/>
      <c r="Z168" s="1307"/>
      <c r="AA168" s="1309"/>
      <c r="AB168" s="1303"/>
      <c r="AC168" s="1310"/>
      <c r="AD168" s="1311"/>
      <c r="AE168" s="1311"/>
      <c r="AF168" s="1311"/>
      <c r="AG168" s="1303"/>
      <c r="AH168" s="1303"/>
      <c r="AI168" s="1303"/>
      <c r="AJ168" s="1312"/>
      <c r="AK168" s="1303"/>
      <c r="AL168" s="1313"/>
      <c r="AM168" s="1314"/>
      <c r="AN168" s="1315"/>
      <c r="AO168" s="1316"/>
      <c r="AP168" s="1303"/>
      <c r="AQ168" s="1313"/>
      <c r="AR168" s="1315"/>
      <c r="AS168" s="1315"/>
      <c r="AT168" s="1315"/>
      <c r="AU168" s="1317" t="s">
        <v>245</v>
      </c>
      <c r="AV168" s="1315"/>
      <c r="AW168" s="1318"/>
      <c r="AX168" s="1315"/>
      <c r="AY168" s="1315"/>
      <c r="AZ168" s="1315"/>
      <c r="BA168" s="1315"/>
      <c r="BB168" s="1315"/>
      <c r="BC168" s="1315"/>
      <c r="BD168" s="1315"/>
      <c r="BE168" s="1315"/>
      <c r="BF168" s="1315"/>
      <c r="BG168" s="1317" t="s">
        <v>245</v>
      </c>
      <c r="BH168" s="1315"/>
      <c r="BI168" s="1315"/>
      <c r="BJ168" s="1315"/>
      <c r="BK168" s="1315"/>
      <c r="BL168" s="1307"/>
      <c r="BM168" s="1307"/>
      <c r="BN168" s="1307"/>
      <c r="BO168" s="1315"/>
      <c r="BP168" s="1315"/>
      <c r="BQ168" s="1315"/>
      <c r="BR168" s="1315"/>
      <c r="BS168" s="1315"/>
      <c r="BT168" s="1315"/>
      <c r="BU168" s="1315"/>
      <c r="BV168" s="1315"/>
      <c r="BW168" s="1315"/>
      <c r="BX168" s="1315"/>
      <c r="BY168" s="1315"/>
      <c r="BZ168" s="1315"/>
      <c r="CA168" s="1315"/>
      <c r="CB168" s="1315"/>
      <c r="CC168" s="1315"/>
      <c r="CD168" s="1315"/>
      <c r="CE168" s="1315"/>
      <c r="CF168" s="1314"/>
      <c r="CG168" s="1123"/>
      <c r="CH168" s="345"/>
      <c r="CI168" s="737"/>
      <c r="CJ168" s="345"/>
      <c r="CK168" s="737"/>
      <c r="CL168" s="345"/>
      <c r="CM168" s="737"/>
      <c r="CN168" s="345"/>
      <c r="CO168" s="737"/>
      <c r="CP168" s="345"/>
      <c r="CQ168" s="1319"/>
      <c r="CR168" s="738"/>
      <c r="CS168" s="1127"/>
      <c r="CT168" s="345"/>
      <c r="CU168" s="345"/>
      <c r="CV168" s="345"/>
      <c r="CW168" s="471"/>
      <c r="CX168" s="1123"/>
      <c r="CY168" s="345"/>
      <c r="CZ168" s="345"/>
      <c r="DA168" s="345"/>
      <c r="DB168" s="345"/>
      <c r="DC168" s="345"/>
      <c r="DD168" s="345"/>
      <c r="DE168" s="345"/>
      <c r="DF168" s="345"/>
      <c r="DG168" s="345"/>
      <c r="DH168" s="345"/>
      <c r="DI168" s="1123"/>
      <c r="DJ168" s="1670"/>
      <c r="DK168" s="737"/>
      <c r="DL168" s="1670"/>
      <c r="DM168" s="1127"/>
      <c r="DN168" s="345"/>
      <c r="DO168" s="345"/>
      <c r="DP168" s="1123"/>
      <c r="DQ168" s="1670"/>
      <c r="DR168" s="737"/>
      <c r="DS168" s="1670"/>
    </row>
    <row r="169" spans="1:123" s="8" customFormat="1" ht="30" customHeight="1" x14ac:dyDescent="0.35">
      <c r="A169" s="1844"/>
      <c r="B169" s="1847"/>
      <c r="C169" s="1320" t="s">
        <v>331</v>
      </c>
      <c r="D169" s="1320"/>
      <c r="E169" s="262"/>
      <c r="F169" s="418"/>
      <c r="G169" s="262"/>
      <c r="H169" s="344"/>
      <c r="I169" s="262"/>
      <c r="J169" s="344"/>
      <c r="K169" s="262"/>
      <c r="L169" s="344"/>
      <c r="M169" s="262"/>
      <c r="N169" s="249"/>
      <c r="O169" s="262"/>
      <c r="P169" s="344"/>
      <c r="Q169" s="262"/>
      <c r="R169" s="344"/>
      <c r="S169" s="249"/>
      <c r="T169" s="262"/>
      <c r="U169" s="344"/>
      <c r="V169" s="419"/>
      <c r="W169" s="418"/>
      <c r="X169" s="262"/>
      <c r="Y169" s="419"/>
      <c r="Z169" s="419"/>
      <c r="AA169" s="393"/>
      <c r="AB169" s="249">
        <f>AB170</f>
        <v>41243</v>
      </c>
      <c r="AC169" s="249">
        <v>41271</v>
      </c>
      <c r="AD169" s="249">
        <v>41302</v>
      </c>
      <c r="AE169" s="249">
        <f>AE170</f>
        <v>41341</v>
      </c>
      <c r="AF169" s="249">
        <f>AF170</f>
        <v>41376</v>
      </c>
      <c r="AG169" s="249">
        <f>AG170</f>
        <v>41404</v>
      </c>
      <c r="AH169" s="249">
        <f>AH170</f>
        <v>41432</v>
      </c>
      <c r="AI169" s="249">
        <f>AI170</f>
        <v>41460</v>
      </c>
      <c r="AJ169" s="249" t="s">
        <v>114</v>
      </c>
      <c r="AK169" s="249">
        <f>AK170</f>
        <v>41495</v>
      </c>
      <c r="AL169" s="249">
        <f>AL170</f>
        <v>41523</v>
      </c>
      <c r="AM169" s="249">
        <f>AM170</f>
        <v>41557</v>
      </c>
      <c r="AN169" s="262">
        <f>AN170</f>
        <v>41585</v>
      </c>
      <c r="AO169" s="344">
        <f>AO170</f>
        <v>41620</v>
      </c>
      <c r="AP169" s="249">
        <v>41289</v>
      </c>
      <c r="AQ169" s="249">
        <f>AQ170</f>
        <v>41339</v>
      </c>
      <c r="AR169" s="262">
        <f>AR170</f>
        <v>41732</v>
      </c>
      <c r="AS169" s="262">
        <f>AS170</f>
        <v>41767</v>
      </c>
      <c r="AT169" s="262">
        <f>AT170</f>
        <v>41802</v>
      </c>
      <c r="AU169" s="262" t="s">
        <v>245</v>
      </c>
      <c r="AV169" s="262">
        <v>41831</v>
      </c>
      <c r="AW169" s="419">
        <v>41500</v>
      </c>
      <c r="AX169" s="262">
        <v>41549</v>
      </c>
      <c r="AY169" s="262">
        <f t="shared" ref="AY169:DF169" si="363">AY170</f>
        <v>41942</v>
      </c>
      <c r="AZ169" s="262">
        <f t="shared" si="363"/>
        <v>41977</v>
      </c>
      <c r="BA169" s="262">
        <f t="shared" si="363"/>
        <v>42012</v>
      </c>
      <c r="BB169" s="262">
        <f t="shared" si="363"/>
        <v>42040</v>
      </c>
      <c r="BC169" s="262">
        <f t="shared" si="363"/>
        <v>42082</v>
      </c>
      <c r="BD169" s="262">
        <f t="shared" si="363"/>
        <v>42117</v>
      </c>
      <c r="BE169" s="262">
        <f t="shared" si="363"/>
        <v>42152</v>
      </c>
      <c r="BF169" s="262">
        <f t="shared" si="363"/>
        <v>42180</v>
      </c>
      <c r="BG169" s="262" t="s">
        <v>245</v>
      </c>
      <c r="BH169" s="262">
        <f t="shared" si="363"/>
        <v>42222</v>
      </c>
      <c r="BI169" s="262">
        <f t="shared" si="363"/>
        <v>42257</v>
      </c>
      <c r="BJ169" s="262">
        <f t="shared" si="363"/>
        <v>42292</v>
      </c>
      <c r="BK169" s="262">
        <f t="shared" si="363"/>
        <v>42313</v>
      </c>
      <c r="BL169" s="262">
        <f t="shared" si="363"/>
        <v>42341</v>
      </c>
      <c r="BM169" s="262">
        <f t="shared" si="363"/>
        <v>42376</v>
      </c>
      <c r="BN169" s="262">
        <f t="shared" si="363"/>
        <v>42411</v>
      </c>
      <c r="BO169" s="262">
        <f t="shared" si="363"/>
        <v>42446</v>
      </c>
      <c r="BP169" s="262">
        <f t="shared" si="363"/>
        <v>42481</v>
      </c>
      <c r="BQ169" s="262">
        <f t="shared" si="363"/>
        <v>42516</v>
      </c>
      <c r="BR169" s="183">
        <f t="shared" si="363"/>
        <v>42551</v>
      </c>
      <c r="BS169" s="183" t="s">
        <v>332</v>
      </c>
      <c r="BT169" s="183">
        <f t="shared" si="363"/>
        <v>42579</v>
      </c>
      <c r="BU169" s="183">
        <f t="shared" si="363"/>
        <v>42607</v>
      </c>
      <c r="BV169" s="183">
        <f t="shared" si="363"/>
        <v>42649</v>
      </c>
      <c r="BW169" s="183">
        <f t="shared" si="363"/>
        <v>42677</v>
      </c>
      <c r="BX169" s="183">
        <f t="shared" si="363"/>
        <v>42705</v>
      </c>
      <c r="BY169" s="183">
        <f t="shared" si="363"/>
        <v>42754</v>
      </c>
      <c r="BZ169" s="183">
        <f t="shared" si="363"/>
        <v>42782</v>
      </c>
      <c r="CA169" s="183">
        <f t="shared" si="363"/>
        <v>42817</v>
      </c>
      <c r="CB169" s="183">
        <f t="shared" si="363"/>
        <v>42852</v>
      </c>
      <c r="CC169" s="183">
        <f t="shared" si="363"/>
        <v>42887</v>
      </c>
      <c r="CD169" s="183">
        <f t="shared" si="363"/>
        <v>42922</v>
      </c>
      <c r="CE169" s="183" t="s">
        <v>245</v>
      </c>
      <c r="CF169" s="420">
        <f t="shared" si="363"/>
        <v>42585</v>
      </c>
      <c r="CG169" s="420">
        <f t="shared" si="363"/>
        <v>42992</v>
      </c>
      <c r="CH169" s="183">
        <f t="shared" si="363"/>
        <v>43020</v>
      </c>
      <c r="CI169" s="421">
        <f t="shared" si="363"/>
        <v>43048</v>
      </c>
      <c r="CJ169" s="183">
        <f t="shared" si="363"/>
        <v>43076</v>
      </c>
      <c r="CK169" s="421">
        <f t="shared" si="363"/>
        <v>43118</v>
      </c>
      <c r="CL169" s="183">
        <f t="shared" si="363"/>
        <v>43139</v>
      </c>
      <c r="CM169" s="421">
        <f t="shared" si="363"/>
        <v>43174</v>
      </c>
      <c r="CN169" s="183">
        <f t="shared" si="363"/>
        <v>43216</v>
      </c>
      <c r="CO169" s="421">
        <f t="shared" si="363"/>
        <v>43251</v>
      </c>
      <c r="CP169" s="183">
        <f t="shared" si="363"/>
        <v>43286</v>
      </c>
      <c r="CQ169" s="421" t="s">
        <v>245</v>
      </c>
      <c r="CR169" s="183">
        <f t="shared" si="363"/>
        <v>43321</v>
      </c>
      <c r="CS169" s="1039">
        <f t="shared" si="363"/>
        <v>43342</v>
      </c>
      <c r="CT169" s="183">
        <f t="shared" si="363"/>
        <v>43377</v>
      </c>
      <c r="CU169" s="183"/>
      <c r="CV169" s="183">
        <f t="shared" si="363"/>
        <v>43433</v>
      </c>
      <c r="CW169" s="1540">
        <f t="shared" si="363"/>
        <v>43475</v>
      </c>
      <c r="CX169" s="420"/>
      <c r="CY169" s="183">
        <f t="shared" si="363"/>
        <v>43531</v>
      </c>
      <c r="CZ169" s="183">
        <f>CZ170</f>
        <v>43594</v>
      </c>
      <c r="DA169" s="183">
        <f t="shared" si="363"/>
        <v>43285</v>
      </c>
      <c r="DB169" s="183">
        <f t="shared" si="363"/>
        <v>43713</v>
      </c>
      <c r="DC169" s="183"/>
      <c r="DD169" s="183">
        <f t="shared" si="363"/>
        <v>43776</v>
      </c>
      <c r="DE169" s="183"/>
      <c r="DF169" s="183">
        <f t="shared" si="363"/>
        <v>43909</v>
      </c>
      <c r="DG169" s="183">
        <f>DG170</f>
        <v>43951</v>
      </c>
      <c r="DH169" s="183">
        <f>DH170</f>
        <v>43641</v>
      </c>
      <c r="DI169" s="420">
        <f>DI170</f>
        <v>44070</v>
      </c>
      <c r="DJ169" s="1671"/>
      <c r="DK169" s="421">
        <f>DK170</f>
        <v>44147</v>
      </c>
      <c r="DL169" s="1671"/>
      <c r="DM169" s="1039">
        <f>DM170</f>
        <v>43909</v>
      </c>
      <c r="DN169" s="183">
        <f>DN170</f>
        <v>43950</v>
      </c>
      <c r="DO169" s="183">
        <f>DO170</f>
        <v>44371</v>
      </c>
      <c r="DP169" s="420">
        <f>DP170</f>
        <v>44434</v>
      </c>
      <c r="DQ169" s="1671"/>
      <c r="DR169" s="421">
        <f>DR170</f>
        <v>44511</v>
      </c>
      <c r="DS169" s="1671"/>
    </row>
    <row r="170" spans="1:123" s="20" customFormat="1" ht="30" customHeight="1" x14ac:dyDescent="0.35">
      <c r="A170" s="1844"/>
      <c r="B170" s="1847"/>
      <c r="C170" s="1321" t="s">
        <v>333</v>
      </c>
      <c r="D170" s="1321"/>
      <c r="E170" s="1322"/>
      <c r="F170" s="1323"/>
      <c r="G170" s="1322"/>
      <c r="H170" s="1324"/>
      <c r="I170" s="1325"/>
      <c r="J170" s="1324"/>
      <c r="K170" s="262"/>
      <c r="L170" s="344"/>
      <c r="M170" s="262"/>
      <c r="N170" s="249"/>
      <c r="O170" s="262"/>
      <c r="P170" s="344"/>
      <c r="Q170" s="262"/>
      <c r="R170" s="344"/>
      <c r="S170" s="249"/>
      <c r="T170" s="262"/>
      <c r="U170" s="344"/>
      <c r="V170" s="419"/>
      <c r="W170" s="418"/>
      <c r="X170" s="262"/>
      <c r="Y170" s="419"/>
      <c r="Z170" s="419"/>
      <c r="AA170" s="393"/>
      <c r="AB170" s="249">
        <f>AB154-5</f>
        <v>41243</v>
      </c>
      <c r="AC170" s="249">
        <v>41271</v>
      </c>
      <c r="AD170" s="249">
        <v>41305</v>
      </c>
      <c r="AE170" s="249">
        <f>AE154-5</f>
        <v>41341</v>
      </c>
      <c r="AF170" s="249">
        <f>AF154-5</f>
        <v>41376</v>
      </c>
      <c r="AG170" s="249">
        <f>AG154-5</f>
        <v>41404</v>
      </c>
      <c r="AH170" s="249">
        <f>AH154-5</f>
        <v>41432</v>
      </c>
      <c r="AI170" s="249">
        <f>AI154-6</f>
        <v>41460</v>
      </c>
      <c r="AJ170" s="249" t="s">
        <v>114</v>
      </c>
      <c r="AK170" s="249">
        <f>AK154-5</f>
        <v>41495</v>
      </c>
      <c r="AL170" s="249">
        <f>AL154-5</f>
        <v>41523</v>
      </c>
      <c r="AM170" s="249">
        <f t="shared" ref="AM170:AT170" si="364">AM154-6</f>
        <v>41557</v>
      </c>
      <c r="AN170" s="262">
        <f t="shared" si="364"/>
        <v>41585</v>
      </c>
      <c r="AO170" s="344">
        <f t="shared" si="364"/>
        <v>41620</v>
      </c>
      <c r="AP170" s="249">
        <f t="shared" si="364"/>
        <v>41669</v>
      </c>
      <c r="AQ170" s="249">
        <f t="shared" si="364"/>
        <v>41339</v>
      </c>
      <c r="AR170" s="262">
        <f t="shared" si="364"/>
        <v>41732</v>
      </c>
      <c r="AS170" s="262">
        <f t="shared" si="364"/>
        <v>41767</v>
      </c>
      <c r="AT170" s="262">
        <f t="shared" si="364"/>
        <v>41802</v>
      </c>
      <c r="AU170" s="262" t="s">
        <v>245</v>
      </c>
      <c r="AV170" s="262">
        <v>41831</v>
      </c>
      <c r="AW170" s="419">
        <v>41500</v>
      </c>
      <c r="AX170" s="262">
        <v>41549</v>
      </c>
      <c r="AY170" s="262">
        <f>AY154-6</f>
        <v>41942</v>
      </c>
      <c r="AZ170" s="262">
        <f>AZ154-6</f>
        <v>41977</v>
      </c>
      <c r="BA170" s="262">
        <f>BA154-6</f>
        <v>42012</v>
      </c>
      <c r="BB170" s="419">
        <f>BB154-13</f>
        <v>42040</v>
      </c>
      <c r="BC170" s="262">
        <f>BC154-6</f>
        <v>42082</v>
      </c>
      <c r="BD170" s="262">
        <f>BD154-6</f>
        <v>42117</v>
      </c>
      <c r="BE170" s="262">
        <f>BE154-6</f>
        <v>42152</v>
      </c>
      <c r="BF170" s="262">
        <f>BF154-6</f>
        <v>42180</v>
      </c>
      <c r="BG170" s="262" t="s">
        <v>245</v>
      </c>
      <c r="BH170" s="262">
        <f t="shared" ref="BH170:BR170" si="365">BH154-6</f>
        <v>42222</v>
      </c>
      <c r="BI170" s="262">
        <f t="shared" si="365"/>
        <v>42257</v>
      </c>
      <c r="BJ170" s="262">
        <f t="shared" si="365"/>
        <v>42292</v>
      </c>
      <c r="BK170" s="262">
        <f t="shared" si="365"/>
        <v>42313</v>
      </c>
      <c r="BL170" s="262">
        <f t="shared" si="365"/>
        <v>42341</v>
      </c>
      <c r="BM170" s="262">
        <f t="shared" si="365"/>
        <v>42376</v>
      </c>
      <c r="BN170" s="262">
        <f t="shared" si="365"/>
        <v>42411</v>
      </c>
      <c r="BO170" s="262">
        <f t="shared" si="365"/>
        <v>42446</v>
      </c>
      <c r="BP170" s="262">
        <f t="shared" si="365"/>
        <v>42481</v>
      </c>
      <c r="BQ170" s="262">
        <f t="shared" si="365"/>
        <v>42516</v>
      </c>
      <c r="BR170" s="262">
        <f t="shared" si="365"/>
        <v>42551</v>
      </c>
      <c r="BS170" s="262" t="s">
        <v>332</v>
      </c>
      <c r="BT170" s="262">
        <f t="shared" ref="BT170:CD170" si="366">BT154-6</f>
        <v>42579</v>
      </c>
      <c r="BU170" s="262">
        <f t="shared" si="366"/>
        <v>42607</v>
      </c>
      <c r="BV170" s="262">
        <f t="shared" si="366"/>
        <v>42649</v>
      </c>
      <c r="BW170" s="262">
        <f t="shared" si="366"/>
        <v>42677</v>
      </c>
      <c r="BX170" s="262">
        <f t="shared" si="366"/>
        <v>42705</v>
      </c>
      <c r="BY170" s="262">
        <f t="shared" si="366"/>
        <v>42754</v>
      </c>
      <c r="BZ170" s="262">
        <f t="shared" si="366"/>
        <v>42782</v>
      </c>
      <c r="CA170" s="262">
        <f t="shared" si="366"/>
        <v>42817</v>
      </c>
      <c r="CB170" s="262">
        <f t="shared" si="366"/>
        <v>42852</v>
      </c>
      <c r="CC170" s="262">
        <f t="shared" si="366"/>
        <v>42887</v>
      </c>
      <c r="CD170" s="262">
        <f t="shared" si="366"/>
        <v>42922</v>
      </c>
      <c r="CE170" s="262" t="s">
        <v>245</v>
      </c>
      <c r="CF170" s="249">
        <f>CF154-6</f>
        <v>42585</v>
      </c>
      <c r="CG170" s="249">
        <f>CG154-6</f>
        <v>42992</v>
      </c>
      <c r="CH170" s="262">
        <f t="shared" ref="CH170:CY170" si="367">CH154-6</f>
        <v>43020</v>
      </c>
      <c r="CI170" s="344">
        <f t="shared" si="367"/>
        <v>43048</v>
      </c>
      <c r="CJ170" s="262">
        <f t="shared" si="367"/>
        <v>43076</v>
      </c>
      <c r="CK170" s="344">
        <f t="shared" si="367"/>
        <v>43118</v>
      </c>
      <c r="CL170" s="262">
        <f t="shared" si="367"/>
        <v>43139</v>
      </c>
      <c r="CM170" s="344">
        <f t="shared" si="367"/>
        <v>43174</v>
      </c>
      <c r="CN170" s="262">
        <f t="shared" si="367"/>
        <v>43216</v>
      </c>
      <c r="CO170" s="344">
        <f t="shared" si="367"/>
        <v>43251</v>
      </c>
      <c r="CP170" s="262">
        <f t="shared" si="367"/>
        <v>43286</v>
      </c>
      <c r="CQ170" s="344" t="s">
        <v>245</v>
      </c>
      <c r="CR170" s="262">
        <f t="shared" si="367"/>
        <v>43321</v>
      </c>
      <c r="CS170" s="393">
        <f t="shared" si="367"/>
        <v>43342</v>
      </c>
      <c r="CT170" s="262">
        <f t="shared" si="367"/>
        <v>43377</v>
      </c>
      <c r="CU170" s="262"/>
      <c r="CV170" s="262">
        <f t="shared" si="367"/>
        <v>43433</v>
      </c>
      <c r="CW170" s="486">
        <f t="shared" si="367"/>
        <v>43475</v>
      </c>
      <c r="CX170" s="249"/>
      <c r="CY170" s="262">
        <f t="shared" si="367"/>
        <v>43531</v>
      </c>
      <c r="CZ170" s="262">
        <f>CZ154-6</f>
        <v>43594</v>
      </c>
      <c r="DA170" s="262">
        <f>DA154-6</f>
        <v>43285</v>
      </c>
      <c r="DB170" s="262">
        <f>DB154-6</f>
        <v>43713</v>
      </c>
      <c r="DC170" s="262"/>
      <c r="DD170" s="262">
        <f>DD154-6</f>
        <v>43776</v>
      </c>
      <c r="DE170" s="262"/>
      <c r="DF170" s="262">
        <f>DF154-6</f>
        <v>43909</v>
      </c>
      <c r="DG170" s="262">
        <f>DG154-6</f>
        <v>43951</v>
      </c>
      <c r="DH170" s="262">
        <f>DH154-6</f>
        <v>43641</v>
      </c>
      <c r="DI170" s="249">
        <f>DI154-6</f>
        <v>44070</v>
      </c>
      <c r="DJ170" s="1672"/>
      <c r="DK170" s="344">
        <f>DK154-6</f>
        <v>44147</v>
      </c>
      <c r="DL170" s="1672"/>
      <c r="DM170" s="393">
        <f>DM154-6</f>
        <v>43909</v>
      </c>
      <c r="DN170" s="262">
        <f>DN154-6</f>
        <v>43950</v>
      </c>
      <c r="DO170" s="262">
        <f>DO154-6</f>
        <v>44371</v>
      </c>
      <c r="DP170" s="249">
        <f>DP154-6</f>
        <v>44434</v>
      </c>
      <c r="DQ170" s="1672"/>
      <c r="DR170" s="344">
        <f>DR154-6</f>
        <v>44511</v>
      </c>
      <c r="DS170" s="1672"/>
    </row>
    <row r="171" spans="1:123" s="20" customFormat="1" ht="30" hidden="1" customHeight="1" x14ac:dyDescent="0.35">
      <c r="A171" s="1844"/>
      <c r="B171" s="1847"/>
      <c r="C171" s="1321" t="s">
        <v>334</v>
      </c>
      <c r="D171" s="1321"/>
      <c r="E171" s="1326"/>
      <c r="F171" s="1327"/>
      <c r="G171" s="1326"/>
      <c r="H171" s="1328"/>
      <c r="I171" s="1329"/>
      <c r="J171" s="1328"/>
      <c r="K171" s="262"/>
      <c r="L171" s="344"/>
      <c r="M171" s="262"/>
      <c r="N171" s="249"/>
      <c r="O171" s="262"/>
      <c r="P171" s="344"/>
      <c r="Q171" s="262"/>
      <c r="R171" s="344"/>
      <c r="S171" s="249"/>
      <c r="T171" s="262"/>
      <c r="U171" s="344"/>
      <c r="V171" s="419"/>
      <c r="W171" s="418"/>
      <c r="X171" s="262"/>
      <c r="Y171" s="419"/>
      <c r="Z171" s="183"/>
      <c r="AA171" s="393"/>
      <c r="AB171" s="344"/>
      <c r="AC171" s="344"/>
      <c r="AD171" s="344"/>
      <c r="AE171" s="344"/>
      <c r="AF171" s="344"/>
      <c r="AG171" s="344"/>
      <c r="AH171" s="344"/>
      <c r="AI171" s="344"/>
      <c r="AJ171" s="344" t="s">
        <v>114</v>
      </c>
      <c r="AK171" s="344"/>
      <c r="AL171" s="344"/>
      <c r="AM171" s="249"/>
      <c r="AN171" s="262"/>
      <c r="AO171" s="344"/>
      <c r="AP171" s="344"/>
      <c r="AQ171" s="344"/>
      <c r="AR171" s="262"/>
      <c r="AS171" s="262"/>
      <c r="AT171" s="262"/>
      <c r="AU171" s="262" t="s">
        <v>245</v>
      </c>
      <c r="AV171" s="262"/>
      <c r="AW171" s="419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 t="s">
        <v>245</v>
      </c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 t="s">
        <v>332</v>
      </c>
      <c r="BT171" s="262"/>
      <c r="BU171" s="262"/>
      <c r="BV171" s="262"/>
      <c r="BW171" s="262"/>
      <c r="BX171" s="262"/>
      <c r="BY171" s="262"/>
      <c r="BZ171" s="262"/>
      <c r="CA171" s="262"/>
      <c r="CB171" s="262"/>
      <c r="CC171" s="262"/>
      <c r="CD171" s="262"/>
      <c r="CE171" s="262" t="s">
        <v>245</v>
      </c>
      <c r="CF171" s="249"/>
      <c r="CG171" s="249"/>
      <c r="CH171" s="262"/>
      <c r="CI171" s="344"/>
      <c r="CJ171" s="262"/>
      <c r="CK171" s="344"/>
      <c r="CL171" s="262"/>
      <c r="CM171" s="344"/>
      <c r="CN171" s="262"/>
      <c r="CO171" s="344"/>
      <c r="CP171" s="262"/>
      <c r="CQ171" s="344" t="s">
        <v>245</v>
      </c>
      <c r="CR171" s="262"/>
      <c r="CS171" s="393"/>
      <c r="CT171" s="262"/>
      <c r="CU171" s="262"/>
      <c r="CV171" s="262"/>
      <c r="CW171" s="486"/>
      <c r="CX171" s="249"/>
      <c r="CY171" s="262"/>
      <c r="CZ171" s="262"/>
      <c r="DA171" s="262"/>
      <c r="DB171" s="262"/>
      <c r="DC171" s="262"/>
      <c r="DD171" s="262"/>
      <c r="DE171" s="262"/>
      <c r="DF171" s="262"/>
      <c r="DG171" s="262"/>
      <c r="DH171" s="262"/>
      <c r="DI171" s="249"/>
      <c r="DJ171" s="1672"/>
      <c r="DK171" s="344"/>
      <c r="DL171" s="1672"/>
      <c r="DM171" s="393"/>
      <c r="DN171" s="262"/>
      <c r="DO171" s="262"/>
      <c r="DP171" s="249"/>
      <c r="DQ171" s="1672"/>
      <c r="DR171" s="344"/>
      <c r="DS171" s="1672"/>
    </row>
    <row r="172" spans="1:123" s="20" customFormat="1" ht="30" hidden="1" customHeight="1" x14ac:dyDescent="0.35">
      <c r="A172" s="1844"/>
      <c r="B172" s="1847"/>
      <c r="C172" s="1321" t="s">
        <v>335</v>
      </c>
      <c r="D172" s="1321"/>
      <c r="E172" s="1329"/>
      <c r="F172" s="1328"/>
      <c r="G172" s="1329"/>
      <c r="H172" s="1328"/>
      <c r="I172" s="1329"/>
      <c r="J172" s="1328"/>
      <c r="K172" s="262"/>
      <c r="L172" s="344"/>
      <c r="M172" s="262"/>
      <c r="N172" s="249"/>
      <c r="O172" s="262"/>
      <c r="P172" s="344"/>
      <c r="Q172" s="262"/>
      <c r="R172" s="344"/>
      <c r="S172" s="249"/>
      <c r="T172" s="262"/>
      <c r="U172" s="344"/>
      <c r="V172" s="419"/>
      <c r="W172" s="418"/>
      <c r="X172" s="262"/>
      <c r="Y172" s="419"/>
      <c r="Z172" s="419"/>
      <c r="AA172" s="393"/>
      <c r="AB172" s="249">
        <f t="shared" ref="AB172:AI172" si="368">AB170</f>
        <v>41243</v>
      </c>
      <c r="AC172" s="249">
        <f t="shared" si="368"/>
        <v>41271</v>
      </c>
      <c r="AD172" s="249">
        <f t="shared" si="368"/>
        <v>41305</v>
      </c>
      <c r="AE172" s="249">
        <f t="shared" si="368"/>
        <v>41341</v>
      </c>
      <c r="AF172" s="249">
        <f t="shared" si="368"/>
        <v>41376</v>
      </c>
      <c r="AG172" s="249">
        <f t="shared" si="368"/>
        <v>41404</v>
      </c>
      <c r="AH172" s="249">
        <f t="shared" si="368"/>
        <v>41432</v>
      </c>
      <c r="AI172" s="249">
        <f t="shared" si="368"/>
        <v>41460</v>
      </c>
      <c r="AJ172" s="249" t="s">
        <v>114</v>
      </c>
      <c r="AK172" s="249">
        <f>AK170</f>
        <v>41495</v>
      </c>
      <c r="AL172" s="249">
        <f>AL170</f>
        <v>41523</v>
      </c>
      <c r="AM172" s="249">
        <f t="shared" ref="AM172:AR172" si="369">AM170</f>
        <v>41557</v>
      </c>
      <c r="AN172" s="262">
        <f t="shared" si="369"/>
        <v>41585</v>
      </c>
      <c r="AO172" s="344">
        <f t="shared" si="369"/>
        <v>41620</v>
      </c>
      <c r="AP172" s="249">
        <f t="shared" si="369"/>
        <v>41669</v>
      </c>
      <c r="AQ172" s="249">
        <f t="shared" si="369"/>
        <v>41339</v>
      </c>
      <c r="AR172" s="262">
        <f t="shared" si="369"/>
        <v>41732</v>
      </c>
      <c r="AS172" s="262">
        <f>AS170</f>
        <v>41767</v>
      </c>
      <c r="AT172" s="262">
        <f>AT170</f>
        <v>41802</v>
      </c>
      <c r="AU172" s="262" t="s">
        <v>245</v>
      </c>
      <c r="AV172" s="262">
        <v>41831</v>
      </c>
      <c r="AW172" s="262">
        <f t="shared" ref="AW172:BR172" si="370">AW170</f>
        <v>41500</v>
      </c>
      <c r="AX172" s="262">
        <f t="shared" si="370"/>
        <v>41549</v>
      </c>
      <c r="AY172" s="262">
        <f t="shared" si="370"/>
        <v>41942</v>
      </c>
      <c r="AZ172" s="262">
        <f t="shared" si="370"/>
        <v>41977</v>
      </c>
      <c r="BA172" s="262">
        <f t="shared" si="370"/>
        <v>42012</v>
      </c>
      <c r="BB172" s="262">
        <f t="shared" si="370"/>
        <v>42040</v>
      </c>
      <c r="BC172" s="262">
        <f t="shared" si="370"/>
        <v>42082</v>
      </c>
      <c r="BD172" s="262">
        <f t="shared" si="370"/>
        <v>42117</v>
      </c>
      <c r="BE172" s="262">
        <f t="shared" si="370"/>
        <v>42152</v>
      </c>
      <c r="BF172" s="262">
        <f t="shared" si="370"/>
        <v>42180</v>
      </c>
      <c r="BG172" s="262" t="s">
        <v>245</v>
      </c>
      <c r="BH172" s="262">
        <f t="shared" si="370"/>
        <v>42222</v>
      </c>
      <c r="BI172" s="262">
        <f t="shared" si="370"/>
        <v>42257</v>
      </c>
      <c r="BJ172" s="262">
        <f t="shared" si="370"/>
        <v>42292</v>
      </c>
      <c r="BK172" s="262">
        <f t="shared" si="370"/>
        <v>42313</v>
      </c>
      <c r="BL172" s="262">
        <f t="shared" si="370"/>
        <v>42341</v>
      </c>
      <c r="BM172" s="262">
        <f t="shared" si="370"/>
        <v>42376</v>
      </c>
      <c r="BN172" s="262">
        <f t="shared" si="370"/>
        <v>42411</v>
      </c>
      <c r="BO172" s="262">
        <f t="shared" si="370"/>
        <v>42446</v>
      </c>
      <c r="BP172" s="262">
        <f t="shared" si="370"/>
        <v>42481</v>
      </c>
      <c r="BQ172" s="262">
        <f t="shared" si="370"/>
        <v>42516</v>
      </c>
      <c r="BR172" s="262">
        <f t="shared" si="370"/>
        <v>42551</v>
      </c>
      <c r="BS172" s="262" t="s">
        <v>332</v>
      </c>
      <c r="BT172" s="262">
        <f>BT170</f>
        <v>42579</v>
      </c>
      <c r="BU172" s="262">
        <f t="shared" ref="BU172:CA172" si="371">BU170</f>
        <v>42607</v>
      </c>
      <c r="BV172" s="262">
        <f t="shared" si="371"/>
        <v>42649</v>
      </c>
      <c r="BW172" s="262">
        <f t="shared" si="371"/>
        <v>42677</v>
      </c>
      <c r="BX172" s="262">
        <f t="shared" si="371"/>
        <v>42705</v>
      </c>
      <c r="BY172" s="262">
        <f>BY170</f>
        <v>42754</v>
      </c>
      <c r="BZ172" s="262">
        <f t="shared" si="371"/>
        <v>42782</v>
      </c>
      <c r="CA172" s="262">
        <f t="shared" si="371"/>
        <v>42817</v>
      </c>
      <c r="CB172" s="262">
        <f>CB170</f>
        <v>42852</v>
      </c>
      <c r="CC172" s="262">
        <f>CC170</f>
        <v>42887</v>
      </c>
      <c r="CD172" s="262">
        <f>CD170</f>
        <v>42922</v>
      </c>
      <c r="CE172" s="262" t="s">
        <v>245</v>
      </c>
      <c r="CF172" s="249">
        <f>CF170</f>
        <v>42585</v>
      </c>
      <c r="CG172" s="249">
        <f>CG170</f>
        <v>42992</v>
      </c>
      <c r="CH172" s="262">
        <f t="shared" ref="CH172:CY172" si="372">CH170</f>
        <v>43020</v>
      </c>
      <c r="CI172" s="344">
        <f t="shared" si="372"/>
        <v>43048</v>
      </c>
      <c r="CJ172" s="262">
        <f t="shared" si="372"/>
        <v>43076</v>
      </c>
      <c r="CK172" s="344">
        <f t="shared" si="372"/>
        <v>43118</v>
      </c>
      <c r="CL172" s="262">
        <f t="shared" si="372"/>
        <v>43139</v>
      </c>
      <c r="CM172" s="344">
        <f t="shared" si="372"/>
        <v>43174</v>
      </c>
      <c r="CN172" s="262">
        <f t="shared" si="372"/>
        <v>43216</v>
      </c>
      <c r="CO172" s="344">
        <f t="shared" si="372"/>
        <v>43251</v>
      </c>
      <c r="CP172" s="262">
        <f t="shared" si="372"/>
        <v>43286</v>
      </c>
      <c r="CQ172" s="344" t="s">
        <v>245</v>
      </c>
      <c r="CR172" s="262">
        <f t="shared" si="372"/>
        <v>43321</v>
      </c>
      <c r="CS172" s="393">
        <f t="shared" si="372"/>
        <v>43342</v>
      </c>
      <c r="CT172" s="262">
        <f t="shared" si="372"/>
        <v>43377</v>
      </c>
      <c r="CU172" s="262"/>
      <c r="CV172" s="262">
        <f t="shared" si="372"/>
        <v>43433</v>
      </c>
      <c r="CW172" s="486">
        <f t="shared" si="372"/>
        <v>43475</v>
      </c>
      <c r="CX172" s="249"/>
      <c r="CY172" s="262">
        <f t="shared" si="372"/>
        <v>43531</v>
      </c>
      <c r="CZ172" s="262">
        <f>CZ170</f>
        <v>43594</v>
      </c>
      <c r="DA172" s="262">
        <f>DA170</f>
        <v>43285</v>
      </c>
      <c r="DB172" s="262">
        <f>DB170</f>
        <v>43713</v>
      </c>
      <c r="DC172" s="262"/>
      <c r="DD172" s="262">
        <f>DD170</f>
        <v>43776</v>
      </c>
      <c r="DE172" s="262"/>
      <c r="DF172" s="262">
        <f>DF170</f>
        <v>43909</v>
      </c>
      <c r="DG172" s="262">
        <f>DG170</f>
        <v>43951</v>
      </c>
      <c r="DH172" s="262">
        <f>DH170</f>
        <v>43641</v>
      </c>
      <c r="DI172" s="249">
        <f>DI170</f>
        <v>44070</v>
      </c>
      <c r="DJ172" s="1672"/>
      <c r="DK172" s="344">
        <f>DK170</f>
        <v>44147</v>
      </c>
      <c r="DL172" s="1672"/>
      <c r="DM172" s="393">
        <f>DM170</f>
        <v>43909</v>
      </c>
      <c r="DN172" s="262">
        <f>DN170</f>
        <v>43950</v>
      </c>
      <c r="DO172" s="262">
        <f>DO170</f>
        <v>44371</v>
      </c>
      <c r="DP172" s="249">
        <f>DP170</f>
        <v>44434</v>
      </c>
      <c r="DQ172" s="1672"/>
      <c r="DR172" s="344">
        <f>DR170</f>
        <v>44511</v>
      </c>
      <c r="DS172" s="1672"/>
    </row>
    <row r="173" spans="1:123" s="20" customFormat="1" ht="30" customHeight="1" x14ac:dyDescent="0.35">
      <c r="A173" s="1844"/>
      <c r="B173" s="1847"/>
      <c r="C173" s="1321" t="s">
        <v>336</v>
      </c>
      <c r="D173" s="1321"/>
      <c r="E173" s="1329"/>
      <c r="F173" s="1328"/>
      <c r="G173" s="1329"/>
      <c r="H173" s="1328"/>
      <c r="I173" s="1329"/>
      <c r="J173" s="1328"/>
      <c r="K173" s="262"/>
      <c r="L173" s="344"/>
      <c r="M173" s="262"/>
      <c r="N173" s="249"/>
      <c r="O173" s="262"/>
      <c r="P173" s="344"/>
      <c r="Q173" s="262"/>
      <c r="R173" s="344"/>
      <c r="S173" s="249"/>
      <c r="T173" s="262"/>
      <c r="U173" s="344"/>
      <c r="V173" s="419"/>
      <c r="W173" s="418"/>
      <c r="X173" s="262"/>
      <c r="Y173" s="419"/>
      <c r="Z173" s="262"/>
      <c r="AA173" s="393"/>
      <c r="AB173" s="249">
        <f>AB177+14</f>
        <v>41236</v>
      </c>
      <c r="AC173" s="249">
        <f>AC177+14</f>
        <v>41264</v>
      </c>
      <c r="AD173" s="249">
        <v>40933</v>
      </c>
      <c r="AE173" s="249">
        <f>AE177+14</f>
        <v>41333</v>
      </c>
      <c r="AF173" s="249">
        <f>AF177+14</f>
        <v>41369</v>
      </c>
      <c r="AG173" s="249">
        <f>AG177+14</f>
        <v>41390</v>
      </c>
      <c r="AH173" s="249">
        <f>AH177+14</f>
        <v>41425</v>
      </c>
      <c r="AI173" s="249">
        <f>AI177+14</f>
        <v>41453</v>
      </c>
      <c r="AJ173" s="249" t="s">
        <v>114</v>
      </c>
      <c r="AK173" s="249">
        <f>AK177+14</f>
        <v>41481</v>
      </c>
      <c r="AL173" s="249">
        <f>AL177+14</f>
        <v>41509</v>
      </c>
      <c r="AM173" s="249">
        <f t="shared" ref="AM173:AR173" si="373">AM177+14</f>
        <v>41544</v>
      </c>
      <c r="AN173" s="262">
        <f t="shared" si="373"/>
        <v>41572</v>
      </c>
      <c r="AO173" s="344">
        <f t="shared" si="373"/>
        <v>41607</v>
      </c>
      <c r="AP173" s="249">
        <f t="shared" si="373"/>
        <v>41642</v>
      </c>
      <c r="AQ173" s="249">
        <f t="shared" si="373"/>
        <v>41333</v>
      </c>
      <c r="AR173" s="262">
        <f t="shared" si="373"/>
        <v>41726</v>
      </c>
      <c r="AS173" s="262">
        <f>AS177+14</f>
        <v>41754</v>
      </c>
      <c r="AT173" s="262">
        <f>AT177+14</f>
        <v>41789</v>
      </c>
      <c r="AU173" s="262" t="s">
        <v>245</v>
      </c>
      <c r="AV173" s="262">
        <v>41824</v>
      </c>
      <c r="AW173" s="262">
        <f t="shared" ref="AW173:BR173" si="374">AW177+14</f>
        <v>41859</v>
      </c>
      <c r="AX173" s="262">
        <f t="shared" si="374"/>
        <v>41904</v>
      </c>
      <c r="AY173" s="262">
        <f t="shared" si="374"/>
        <v>41929</v>
      </c>
      <c r="AZ173" s="262">
        <f t="shared" si="374"/>
        <v>41971</v>
      </c>
      <c r="BA173" s="262">
        <f t="shared" si="374"/>
        <v>41992</v>
      </c>
      <c r="BB173" s="262">
        <f t="shared" si="374"/>
        <v>42034</v>
      </c>
      <c r="BC173" s="262">
        <f t="shared" si="374"/>
        <v>42069</v>
      </c>
      <c r="BD173" s="262">
        <f t="shared" si="374"/>
        <v>42104</v>
      </c>
      <c r="BE173" s="262">
        <f t="shared" si="374"/>
        <v>42139</v>
      </c>
      <c r="BF173" s="262">
        <f t="shared" si="374"/>
        <v>42174</v>
      </c>
      <c r="BG173" s="262" t="s">
        <v>245</v>
      </c>
      <c r="BH173" s="262">
        <f t="shared" si="374"/>
        <v>42209</v>
      </c>
      <c r="BI173" s="262">
        <f t="shared" si="374"/>
        <v>42251</v>
      </c>
      <c r="BJ173" s="262">
        <f t="shared" si="374"/>
        <v>42265</v>
      </c>
      <c r="BK173" s="262">
        <f t="shared" si="374"/>
        <v>42300</v>
      </c>
      <c r="BL173" s="262">
        <f t="shared" si="374"/>
        <v>42335</v>
      </c>
      <c r="BM173" s="262">
        <f t="shared" si="374"/>
        <v>42370</v>
      </c>
      <c r="BN173" s="262">
        <f t="shared" si="374"/>
        <v>42405</v>
      </c>
      <c r="BO173" s="262">
        <f t="shared" si="374"/>
        <v>42440</v>
      </c>
      <c r="BP173" s="262">
        <f t="shared" si="374"/>
        <v>42475</v>
      </c>
      <c r="BQ173" s="262">
        <f t="shared" si="374"/>
        <v>42510</v>
      </c>
      <c r="BR173" s="262">
        <f t="shared" si="374"/>
        <v>42545</v>
      </c>
      <c r="BS173" s="262" t="s">
        <v>332</v>
      </c>
      <c r="BT173" s="262">
        <f>BT177+14</f>
        <v>42576</v>
      </c>
      <c r="BU173" s="262">
        <f t="shared" ref="BU173:CA173" si="375">BU177+14</f>
        <v>42601</v>
      </c>
      <c r="BV173" s="262">
        <f t="shared" si="375"/>
        <v>42643</v>
      </c>
      <c r="BW173" s="262">
        <f t="shared" si="375"/>
        <v>42671</v>
      </c>
      <c r="BX173" s="262">
        <f t="shared" si="375"/>
        <v>42699</v>
      </c>
      <c r="BY173" s="262">
        <f>BY177+14</f>
        <v>42741</v>
      </c>
      <c r="BZ173" s="262">
        <f t="shared" si="375"/>
        <v>42762</v>
      </c>
      <c r="CA173" s="262">
        <f t="shared" si="375"/>
        <v>42811</v>
      </c>
      <c r="CB173" s="262">
        <f>CB177+14</f>
        <v>42846</v>
      </c>
      <c r="CC173" s="262">
        <f>CC177+14</f>
        <v>42881</v>
      </c>
      <c r="CD173" s="262">
        <f>CD177+14</f>
        <v>42916</v>
      </c>
      <c r="CE173" s="262" t="s">
        <v>245</v>
      </c>
      <c r="CF173" s="249">
        <f>CF177+14</f>
        <v>42579</v>
      </c>
      <c r="CG173" s="249">
        <f>CG177+14</f>
        <v>42986</v>
      </c>
      <c r="CH173" s="262">
        <f t="shared" ref="CH173:CY173" si="376">CH177+14</f>
        <v>43007</v>
      </c>
      <c r="CI173" s="344">
        <f t="shared" si="376"/>
        <v>43035</v>
      </c>
      <c r="CJ173" s="262">
        <f t="shared" si="376"/>
        <v>43070</v>
      </c>
      <c r="CK173" s="344">
        <f t="shared" si="376"/>
        <v>43112</v>
      </c>
      <c r="CL173" s="262">
        <f t="shared" si="376"/>
        <v>43133</v>
      </c>
      <c r="CM173" s="344">
        <f t="shared" si="376"/>
        <v>43168</v>
      </c>
      <c r="CN173" s="262">
        <f t="shared" si="376"/>
        <v>43210</v>
      </c>
      <c r="CO173" s="344">
        <f t="shared" si="376"/>
        <v>43245</v>
      </c>
      <c r="CP173" s="262">
        <f t="shared" si="376"/>
        <v>43280</v>
      </c>
      <c r="CQ173" s="344" t="s">
        <v>245</v>
      </c>
      <c r="CR173" s="262">
        <f t="shared" si="376"/>
        <v>43315</v>
      </c>
      <c r="CS173" s="393">
        <f t="shared" si="376"/>
        <v>43336</v>
      </c>
      <c r="CT173" s="262">
        <f t="shared" si="376"/>
        <v>43367</v>
      </c>
      <c r="CU173" s="262"/>
      <c r="CV173" s="262">
        <f t="shared" si="376"/>
        <v>43427</v>
      </c>
      <c r="CW173" s="486">
        <f t="shared" si="376"/>
        <v>43462</v>
      </c>
      <c r="CX173" s="249"/>
      <c r="CY173" s="262">
        <f t="shared" si="376"/>
        <v>43518</v>
      </c>
      <c r="CZ173" s="262">
        <f>CZ177+14</f>
        <v>43588</v>
      </c>
      <c r="DA173" s="262">
        <f>DA177+14</f>
        <v>43279</v>
      </c>
      <c r="DB173" s="262">
        <f>DB177+14</f>
        <v>43707</v>
      </c>
      <c r="DC173" s="262"/>
      <c r="DD173" s="262">
        <f>DD177+14</f>
        <v>43770</v>
      </c>
      <c r="DE173" s="262"/>
      <c r="DF173" s="262">
        <f>DF177+14</f>
        <v>43903</v>
      </c>
      <c r="DG173" s="262">
        <f>DG177+14</f>
        <v>43938</v>
      </c>
      <c r="DH173" s="262">
        <f>DH177+14</f>
        <v>43635</v>
      </c>
      <c r="DI173" s="249">
        <f>DI177+14</f>
        <v>44064</v>
      </c>
      <c r="DJ173" s="1672"/>
      <c r="DK173" s="344">
        <f>DK177+14</f>
        <v>44141</v>
      </c>
      <c r="DL173" s="1672"/>
      <c r="DM173" s="393">
        <f>DM177+14</f>
        <v>43901</v>
      </c>
      <c r="DN173" s="262">
        <f>DN177+14</f>
        <v>43937</v>
      </c>
      <c r="DO173" s="262">
        <f>DO177+14</f>
        <v>44365</v>
      </c>
      <c r="DP173" s="249">
        <f>DP177+14</f>
        <v>44428</v>
      </c>
      <c r="DQ173" s="1672"/>
      <c r="DR173" s="344">
        <f>DR177+14</f>
        <v>44505</v>
      </c>
      <c r="DS173" s="1672"/>
    </row>
    <row r="174" spans="1:123" s="20" customFormat="1" ht="30" hidden="1" customHeight="1" x14ac:dyDescent="0.35">
      <c r="A174" s="1844"/>
      <c r="B174" s="1847"/>
      <c r="C174" s="1321" t="s">
        <v>337</v>
      </c>
      <c r="D174" s="1321"/>
      <c r="E174" s="877"/>
      <c r="F174" s="893"/>
      <c r="G174" s="877"/>
      <c r="H174" s="893"/>
      <c r="I174" s="877"/>
      <c r="J174" s="893"/>
      <c r="K174" s="176"/>
      <c r="L174" s="344"/>
      <c r="M174" s="176"/>
      <c r="N174" s="184"/>
      <c r="O174" s="176"/>
      <c r="P174" s="394"/>
      <c r="Q174" s="176"/>
      <c r="R174" s="394"/>
      <c r="S174" s="184"/>
      <c r="T174" s="176"/>
      <c r="U174" s="394"/>
      <c r="V174" s="1179"/>
      <c r="W174" s="1330"/>
      <c r="X174" s="262"/>
      <c r="Y174" s="1179"/>
      <c r="Z174" s="176"/>
      <c r="AA174" s="1180"/>
      <c r="AB174" s="394"/>
      <c r="AC174" s="394"/>
      <c r="AD174" s="394"/>
      <c r="AE174" s="394"/>
      <c r="AF174" s="394"/>
      <c r="AG174" s="394"/>
      <c r="AH174" s="394"/>
      <c r="AI174" s="394"/>
      <c r="AJ174" s="394" t="s">
        <v>114</v>
      </c>
      <c r="AK174" s="394"/>
      <c r="AL174" s="394"/>
      <c r="AM174" s="184"/>
      <c r="AN174" s="176"/>
      <c r="AO174" s="394"/>
      <c r="AP174" s="394"/>
      <c r="AQ174" s="394"/>
      <c r="AR174" s="176"/>
      <c r="AS174" s="176"/>
      <c r="AT174" s="176"/>
      <c r="AU174" s="176" t="s">
        <v>245</v>
      </c>
      <c r="AV174" s="176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 t="s">
        <v>245</v>
      </c>
      <c r="BH174" s="176"/>
      <c r="BI174" s="176"/>
      <c r="BJ174" s="176"/>
      <c r="BK174" s="176"/>
      <c r="BL174" s="176"/>
      <c r="BM174" s="176"/>
      <c r="BN174" s="176"/>
      <c r="BO174" s="176"/>
      <c r="BP174" s="176"/>
      <c r="BQ174" s="176"/>
      <c r="BR174" s="176"/>
      <c r="BS174" s="176" t="s">
        <v>332</v>
      </c>
      <c r="BT174" s="176"/>
      <c r="BU174" s="176"/>
      <c r="BV174" s="176"/>
      <c r="BW174" s="176"/>
      <c r="BX174" s="176"/>
      <c r="BY174" s="176"/>
      <c r="BZ174" s="176"/>
      <c r="CA174" s="176"/>
      <c r="CB174" s="176"/>
      <c r="CC174" s="176"/>
      <c r="CD174" s="176"/>
      <c r="CE174" s="176" t="s">
        <v>245</v>
      </c>
      <c r="CF174" s="184"/>
      <c r="CG174" s="184"/>
      <c r="CH174" s="176"/>
      <c r="CI174" s="394"/>
      <c r="CJ174" s="176"/>
      <c r="CK174" s="394"/>
      <c r="CL174" s="176"/>
      <c r="CM174" s="394"/>
      <c r="CN174" s="176"/>
      <c r="CO174" s="394"/>
      <c r="CP174" s="176"/>
      <c r="CQ174" s="394" t="s">
        <v>245</v>
      </c>
      <c r="CR174" s="176"/>
      <c r="CS174" s="1180"/>
      <c r="CT174" s="176"/>
      <c r="CU174" s="176"/>
      <c r="CV174" s="176"/>
      <c r="CW174" s="202"/>
      <c r="CX174" s="184"/>
      <c r="CY174" s="176"/>
      <c r="CZ174" s="176"/>
      <c r="DA174" s="176"/>
      <c r="DB174" s="176"/>
      <c r="DC174" s="176"/>
      <c r="DD174" s="176"/>
      <c r="DE174" s="176"/>
      <c r="DF174" s="176"/>
      <c r="DG174" s="176"/>
      <c r="DH174" s="176"/>
      <c r="DI174" s="184"/>
      <c r="DJ174" s="1673"/>
      <c r="DK174" s="394"/>
      <c r="DL174" s="1673"/>
      <c r="DM174" s="1180"/>
      <c r="DN174" s="176"/>
      <c r="DO174" s="176"/>
      <c r="DP174" s="184"/>
      <c r="DQ174" s="1673"/>
      <c r="DR174" s="394"/>
      <c r="DS174" s="1673"/>
    </row>
    <row r="175" spans="1:123" s="20" customFormat="1" ht="30" customHeight="1" x14ac:dyDescent="0.35">
      <c r="A175" s="1844"/>
      <c r="B175" s="1847"/>
      <c r="C175" s="1321" t="s">
        <v>140</v>
      </c>
      <c r="D175" s="1321"/>
      <c r="E175" s="877"/>
      <c r="F175" s="893"/>
      <c r="G175" s="877"/>
      <c r="H175" s="893"/>
      <c r="I175" s="877"/>
      <c r="J175" s="893"/>
      <c r="K175" s="176"/>
      <c r="L175" s="344"/>
      <c r="M175" s="176"/>
      <c r="N175" s="184"/>
      <c r="O175" s="176"/>
      <c r="P175" s="394"/>
      <c r="Q175" s="176"/>
      <c r="R175" s="394"/>
      <c r="S175" s="184"/>
      <c r="T175" s="176"/>
      <c r="U175" s="394"/>
      <c r="V175" s="1179"/>
      <c r="W175" s="1330"/>
      <c r="X175" s="262"/>
      <c r="Y175" s="1179"/>
      <c r="Z175" s="1180"/>
      <c r="AA175" s="1180"/>
      <c r="AB175" s="1180">
        <f>AB177+14</f>
        <v>41236</v>
      </c>
      <c r="AC175" s="1180">
        <f>AC177+14</f>
        <v>41264</v>
      </c>
      <c r="AD175" s="1180">
        <v>40933</v>
      </c>
      <c r="AE175" s="1180">
        <f>AE177+14</f>
        <v>41333</v>
      </c>
      <c r="AF175" s="1180">
        <f>AF177+14</f>
        <v>41369</v>
      </c>
      <c r="AG175" s="1180">
        <f>AG177+14</f>
        <v>41390</v>
      </c>
      <c r="AH175" s="1180">
        <f>AH177+14</f>
        <v>41425</v>
      </c>
      <c r="AI175" s="1331">
        <f>AI177+14</f>
        <v>41453</v>
      </c>
      <c r="AJ175" s="1180" t="s">
        <v>114</v>
      </c>
      <c r="AK175" s="1180">
        <f t="shared" ref="AK175:AT175" si="377">AK177+14</f>
        <v>41481</v>
      </c>
      <c r="AL175" s="394">
        <f t="shared" si="377"/>
        <v>41509</v>
      </c>
      <c r="AM175" s="184">
        <f t="shared" si="377"/>
        <v>41544</v>
      </c>
      <c r="AN175" s="176">
        <f t="shared" si="377"/>
        <v>41572</v>
      </c>
      <c r="AO175" s="1180">
        <f t="shared" si="377"/>
        <v>41607</v>
      </c>
      <c r="AP175" s="1180">
        <f t="shared" si="377"/>
        <v>41642</v>
      </c>
      <c r="AQ175" s="394">
        <f t="shared" si="377"/>
        <v>41333</v>
      </c>
      <c r="AR175" s="176">
        <f t="shared" si="377"/>
        <v>41726</v>
      </c>
      <c r="AS175" s="176">
        <f t="shared" si="377"/>
        <v>41754</v>
      </c>
      <c r="AT175" s="176">
        <f t="shared" si="377"/>
        <v>41789</v>
      </c>
      <c r="AU175" s="176" t="s">
        <v>245</v>
      </c>
      <c r="AV175" s="176">
        <v>41824</v>
      </c>
      <c r="AW175" s="176">
        <f t="shared" ref="AW175:BF175" si="378">AW177+14</f>
        <v>41859</v>
      </c>
      <c r="AX175" s="176">
        <f t="shared" si="378"/>
        <v>41904</v>
      </c>
      <c r="AY175" s="176">
        <f t="shared" si="378"/>
        <v>41929</v>
      </c>
      <c r="AZ175" s="176">
        <f t="shared" si="378"/>
        <v>41971</v>
      </c>
      <c r="BA175" s="176">
        <f t="shared" si="378"/>
        <v>41992</v>
      </c>
      <c r="BB175" s="176">
        <f t="shared" si="378"/>
        <v>42034</v>
      </c>
      <c r="BC175" s="176">
        <f t="shared" si="378"/>
        <v>42069</v>
      </c>
      <c r="BD175" s="176">
        <f t="shared" si="378"/>
        <v>42104</v>
      </c>
      <c r="BE175" s="176">
        <f t="shared" si="378"/>
        <v>42139</v>
      </c>
      <c r="BF175" s="176">
        <f t="shared" si="378"/>
        <v>42174</v>
      </c>
      <c r="BG175" s="176" t="s">
        <v>245</v>
      </c>
      <c r="BH175" s="176">
        <f t="shared" ref="BH175:BR175" si="379">BH177+14</f>
        <v>42209</v>
      </c>
      <c r="BI175" s="176">
        <f t="shared" si="379"/>
        <v>42251</v>
      </c>
      <c r="BJ175" s="176">
        <f t="shared" si="379"/>
        <v>42265</v>
      </c>
      <c r="BK175" s="176">
        <f t="shared" si="379"/>
        <v>42300</v>
      </c>
      <c r="BL175" s="176">
        <f t="shared" si="379"/>
        <v>42335</v>
      </c>
      <c r="BM175" s="176">
        <f t="shared" si="379"/>
        <v>42370</v>
      </c>
      <c r="BN175" s="176">
        <f t="shared" si="379"/>
        <v>42405</v>
      </c>
      <c r="BO175" s="176">
        <f t="shared" si="379"/>
        <v>42440</v>
      </c>
      <c r="BP175" s="176">
        <f t="shared" si="379"/>
        <v>42475</v>
      </c>
      <c r="BQ175" s="176">
        <f t="shared" si="379"/>
        <v>42510</v>
      </c>
      <c r="BR175" s="176">
        <f t="shared" si="379"/>
        <v>42545</v>
      </c>
      <c r="BS175" s="176" t="s">
        <v>332</v>
      </c>
      <c r="BT175" s="176">
        <f>BT177+14</f>
        <v>42576</v>
      </c>
      <c r="BU175" s="176">
        <f t="shared" ref="BU175:CA175" si="380">BU177+14</f>
        <v>42601</v>
      </c>
      <c r="BV175" s="176">
        <f t="shared" si="380"/>
        <v>42643</v>
      </c>
      <c r="BW175" s="176">
        <f t="shared" si="380"/>
        <v>42671</v>
      </c>
      <c r="BX175" s="176">
        <f t="shared" si="380"/>
        <v>42699</v>
      </c>
      <c r="BY175" s="176">
        <f>BY177+14</f>
        <v>42741</v>
      </c>
      <c r="BZ175" s="176">
        <f t="shared" si="380"/>
        <v>42762</v>
      </c>
      <c r="CA175" s="176">
        <f t="shared" si="380"/>
        <v>42811</v>
      </c>
      <c r="CB175" s="176">
        <f>CB177+14</f>
        <v>42846</v>
      </c>
      <c r="CC175" s="176">
        <f>CC177+14</f>
        <v>42881</v>
      </c>
      <c r="CD175" s="176">
        <f>CD177+14</f>
        <v>42916</v>
      </c>
      <c r="CE175" s="176" t="s">
        <v>245</v>
      </c>
      <c r="CF175" s="184">
        <f>CF177+14</f>
        <v>42579</v>
      </c>
      <c r="CG175" s="184">
        <f>CG177+14</f>
        <v>42986</v>
      </c>
      <c r="CH175" s="176">
        <f t="shared" ref="CH175:CY175" si="381">CH177+14</f>
        <v>43007</v>
      </c>
      <c r="CI175" s="394">
        <f t="shared" si="381"/>
        <v>43035</v>
      </c>
      <c r="CJ175" s="176">
        <f t="shared" si="381"/>
        <v>43070</v>
      </c>
      <c r="CK175" s="394">
        <f t="shared" si="381"/>
        <v>43112</v>
      </c>
      <c r="CL175" s="176">
        <f t="shared" si="381"/>
        <v>43133</v>
      </c>
      <c r="CM175" s="394">
        <f t="shared" si="381"/>
        <v>43168</v>
      </c>
      <c r="CN175" s="176">
        <f t="shared" si="381"/>
        <v>43210</v>
      </c>
      <c r="CO175" s="394">
        <f t="shared" si="381"/>
        <v>43245</v>
      </c>
      <c r="CP175" s="176">
        <f t="shared" si="381"/>
        <v>43280</v>
      </c>
      <c r="CQ175" s="394" t="s">
        <v>245</v>
      </c>
      <c r="CR175" s="176">
        <f t="shared" si="381"/>
        <v>43315</v>
      </c>
      <c r="CS175" s="1180">
        <f t="shared" si="381"/>
        <v>43336</v>
      </c>
      <c r="CT175" s="176">
        <f t="shared" si="381"/>
        <v>43367</v>
      </c>
      <c r="CU175" s="176"/>
      <c r="CV175" s="176">
        <f t="shared" si="381"/>
        <v>43427</v>
      </c>
      <c r="CW175" s="202">
        <f t="shared" si="381"/>
        <v>43462</v>
      </c>
      <c r="CX175" s="184"/>
      <c r="CY175" s="176">
        <f t="shared" si="381"/>
        <v>43518</v>
      </c>
      <c r="CZ175" s="176">
        <f>CZ177+14</f>
        <v>43588</v>
      </c>
      <c r="DA175" s="176">
        <f>DA177+14</f>
        <v>43279</v>
      </c>
      <c r="DB175" s="176">
        <f>DB177+14</f>
        <v>43707</v>
      </c>
      <c r="DC175" s="176"/>
      <c r="DD175" s="176">
        <f>DD177+14</f>
        <v>43770</v>
      </c>
      <c r="DE175" s="176"/>
      <c r="DF175" s="176">
        <f>DF177+14</f>
        <v>43903</v>
      </c>
      <c r="DG175" s="176">
        <f>DG177+14</f>
        <v>43938</v>
      </c>
      <c r="DH175" s="176">
        <f>DH177+14</f>
        <v>43635</v>
      </c>
      <c r="DI175" s="184">
        <f>DI177+14</f>
        <v>44064</v>
      </c>
      <c r="DJ175" s="1673"/>
      <c r="DK175" s="394">
        <f>DK177+14</f>
        <v>44141</v>
      </c>
      <c r="DL175" s="1673"/>
      <c r="DM175" s="1180">
        <f>DM177+14</f>
        <v>43901</v>
      </c>
      <c r="DN175" s="176">
        <f>DN177+14</f>
        <v>43937</v>
      </c>
      <c r="DO175" s="176">
        <f>DO177+14</f>
        <v>44365</v>
      </c>
      <c r="DP175" s="184">
        <f>DP177+14</f>
        <v>44428</v>
      </c>
      <c r="DQ175" s="1673"/>
      <c r="DR175" s="394">
        <f>DR177+14</f>
        <v>44505</v>
      </c>
      <c r="DS175" s="1673"/>
    </row>
    <row r="176" spans="1:123" s="20" customFormat="1" ht="30" customHeight="1" x14ac:dyDescent="0.35">
      <c r="A176" s="1844"/>
      <c r="B176" s="1847"/>
      <c r="C176" s="1332" t="s">
        <v>338</v>
      </c>
      <c r="D176" s="1332"/>
      <c r="E176" s="877"/>
      <c r="F176" s="893"/>
      <c r="G176" s="877"/>
      <c r="H176" s="893"/>
      <c r="I176" s="877"/>
      <c r="J176" s="893"/>
      <c r="K176" s="176"/>
      <c r="L176" s="344"/>
      <c r="M176" s="176"/>
      <c r="N176" s="184"/>
      <c r="O176" s="176"/>
      <c r="P176" s="394"/>
      <c r="Q176" s="176"/>
      <c r="R176" s="394"/>
      <c r="S176" s="184"/>
      <c r="T176" s="176"/>
      <c r="U176" s="394"/>
      <c r="V176" s="1179"/>
      <c r="W176" s="1330"/>
      <c r="X176" s="262"/>
      <c r="Y176" s="1179"/>
      <c r="Z176" s="1180"/>
      <c r="AA176" s="1180"/>
      <c r="AB176" s="394"/>
      <c r="AC176" s="394"/>
      <c r="AD176" s="394"/>
      <c r="AE176" s="394"/>
      <c r="AF176" s="394"/>
      <c r="AG176" s="394"/>
      <c r="AH176" s="394"/>
      <c r="AI176" s="1330"/>
      <c r="AJ176" s="394"/>
      <c r="AK176" s="394"/>
      <c r="AL176" s="394"/>
      <c r="AM176" s="184"/>
      <c r="AN176" s="176"/>
      <c r="AO176" s="394"/>
      <c r="AP176" s="394"/>
      <c r="AQ176" s="394"/>
      <c r="AR176" s="176"/>
      <c r="AS176" s="176"/>
      <c r="AT176" s="176"/>
      <c r="AU176" s="176"/>
      <c r="AV176" s="176"/>
      <c r="AW176" s="176"/>
      <c r="AX176" s="176"/>
      <c r="AY176" s="176"/>
      <c r="AZ176" s="176"/>
      <c r="BA176" s="176"/>
      <c r="BB176" s="176"/>
      <c r="BC176" s="176"/>
      <c r="BD176" s="176"/>
      <c r="BE176" s="176"/>
      <c r="BF176" s="176"/>
      <c r="BG176" s="176"/>
      <c r="BH176" s="176"/>
      <c r="BI176" s="176"/>
      <c r="BJ176" s="176"/>
      <c r="BK176" s="176"/>
      <c r="BL176" s="283">
        <f>BL167-16</f>
        <v>42331</v>
      </c>
      <c r="BM176" s="283">
        <f t="shared" ref="BM176:CA176" si="382">BM167-16</f>
        <v>42366</v>
      </c>
      <c r="BN176" s="283">
        <f t="shared" si="382"/>
        <v>42401</v>
      </c>
      <c r="BO176" s="283">
        <f t="shared" si="382"/>
        <v>42436</v>
      </c>
      <c r="BP176" s="283">
        <f t="shared" si="382"/>
        <v>42471</v>
      </c>
      <c r="BQ176" s="283">
        <f t="shared" si="382"/>
        <v>42506</v>
      </c>
      <c r="BR176" s="283">
        <f t="shared" si="382"/>
        <v>42541</v>
      </c>
      <c r="BS176" s="283" t="s">
        <v>332</v>
      </c>
      <c r="BT176" s="283">
        <f t="shared" si="382"/>
        <v>42569</v>
      </c>
      <c r="BU176" s="283">
        <f t="shared" si="382"/>
        <v>42597</v>
      </c>
      <c r="BV176" s="283">
        <f t="shared" si="382"/>
        <v>42639</v>
      </c>
      <c r="BW176" s="283">
        <f t="shared" si="382"/>
        <v>42667</v>
      </c>
      <c r="BX176" s="283">
        <f t="shared" si="382"/>
        <v>42695</v>
      </c>
      <c r="BY176" s="283">
        <f>BY167-16</f>
        <v>42744</v>
      </c>
      <c r="BZ176" s="283">
        <f t="shared" si="382"/>
        <v>42772</v>
      </c>
      <c r="CA176" s="283">
        <f t="shared" si="382"/>
        <v>42807</v>
      </c>
      <c r="CB176" s="283">
        <f>CB167-16</f>
        <v>42842</v>
      </c>
      <c r="CC176" s="283">
        <f>CC167-16</f>
        <v>42877</v>
      </c>
      <c r="CD176" s="283">
        <f>CD167-16</f>
        <v>42912</v>
      </c>
      <c r="CE176" s="283" t="s">
        <v>245</v>
      </c>
      <c r="CF176" s="284">
        <f>CF167-16</f>
        <v>42575</v>
      </c>
      <c r="CG176" s="284">
        <f>CG167-16</f>
        <v>42982</v>
      </c>
      <c r="CH176" s="283">
        <f t="shared" ref="CH176:CY176" si="383">CH167-16</f>
        <v>43010</v>
      </c>
      <c r="CI176" s="1333">
        <f t="shared" si="383"/>
        <v>43038</v>
      </c>
      <c r="CJ176" s="283">
        <f t="shared" si="383"/>
        <v>43066</v>
      </c>
      <c r="CK176" s="1333">
        <f t="shared" si="383"/>
        <v>43108</v>
      </c>
      <c r="CL176" s="283">
        <f t="shared" si="383"/>
        <v>43129</v>
      </c>
      <c r="CM176" s="1333">
        <f t="shared" si="383"/>
        <v>43164</v>
      </c>
      <c r="CN176" s="283">
        <f t="shared" si="383"/>
        <v>43206</v>
      </c>
      <c r="CO176" s="1333">
        <f t="shared" si="383"/>
        <v>43241</v>
      </c>
      <c r="CP176" s="283">
        <f t="shared" si="383"/>
        <v>43276</v>
      </c>
      <c r="CQ176" s="1333" t="s">
        <v>245</v>
      </c>
      <c r="CR176" s="283">
        <f t="shared" si="383"/>
        <v>43311</v>
      </c>
      <c r="CS176" s="1334">
        <f t="shared" si="383"/>
        <v>43332</v>
      </c>
      <c r="CT176" s="283">
        <f t="shared" si="383"/>
        <v>43367</v>
      </c>
      <c r="CU176" s="283"/>
      <c r="CV176" s="283">
        <f t="shared" si="383"/>
        <v>43423</v>
      </c>
      <c r="CW176" s="202">
        <f t="shared" si="383"/>
        <v>43465</v>
      </c>
      <c r="CX176" s="284"/>
      <c r="CY176" s="283">
        <f t="shared" si="383"/>
        <v>43521</v>
      </c>
      <c r="CZ176" s="283">
        <f>CZ167-16</f>
        <v>43584</v>
      </c>
      <c r="DA176" s="283">
        <f>DA167-16</f>
        <v>43275</v>
      </c>
      <c r="DB176" s="283">
        <f>DB167-16</f>
        <v>43703</v>
      </c>
      <c r="DC176" s="283"/>
      <c r="DD176" s="283">
        <f>DD167-16</f>
        <v>43766</v>
      </c>
      <c r="DE176" s="283"/>
      <c r="DF176" s="283">
        <f>DF167-16</f>
        <v>43899</v>
      </c>
      <c r="DG176" s="283">
        <f>DG167-16</f>
        <v>43941</v>
      </c>
      <c r="DH176" s="283">
        <f>DH167-16</f>
        <v>43631</v>
      </c>
      <c r="DI176" s="284">
        <f>DI167-16</f>
        <v>44060</v>
      </c>
      <c r="DJ176" s="1673"/>
      <c r="DK176" s="1333">
        <f>DK167-16</f>
        <v>44137</v>
      </c>
      <c r="DL176" s="1673"/>
      <c r="DM176" s="1334">
        <f>DM167-16</f>
        <v>43899</v>
      </c>
      <c r="DN176" s="283">
        <f>DN167-16</f>
        <v>43940</v>
      </c>
      <c r="DO176" s="283">
        <f>DO167-16</f>
        <v>44361</v>
      </c>
      <c r="DP176" s="284">
        <f>DP167-16</f>
        <v>44424</v>
      </c>
      <c r="DQ176" s="1673"/>
      <c r="DR176" s="1333">
        <f>DR167-16</f>
        <v>44501</v>
      </c>
      <c r="DS176" s="1673"/>
    </row>
    <row r="177" spans="1:123" s="20" customFormat="1" ht="30" customHeight="1" x14ac:dyDescent="0.35">
      <c r="A177" s="1844"/>
      <c r="B177" s="1847"/>
      <c r="C177" s="1335" t="s">
        <v>435</v>
      </c>
      <c r="D177" s="1335"/>
      <c r="E177" s="1336"/>
      <c r="F177" s="1337"/>
      <c r="G177" s="1338"/>
      <c r="H177" s="1337"/>
      <c r="I177" s="1336"/>
      <c r="J177" s="1337"/>
      <c r="K177" s="321"/>
      <c r="L177" s="323"/>
      <c r="M177" s="321"/>
      <c r="N177" s="322"/>
      <c r="O177" s="321"/>
      <c r="P177" s="323"/>
      <c r="Q177" s="321"/>
      <c r="R177" s="323"/>
      <c r="S177" s="322"/>
      <c r="T177" s="321"/>
      <c r="U177" s="323"/>
      <c r="V177" s="324"/>
      <c r="W177" s="1175"/>
      <c r="X177" s="321"/>
      <c r="Y177" s="324"/>
      <c r="Z177" s="321"/>
      <c r="AA177" s="1174"/>
      <c r="AB177" s="322">
        <f>AB170-21</f>
        <v>41222</v>
      </c>
      <c r="AC177" s="322">
        <f>AC170-21</f>
        <v>41250</v>
      </c>
      <c r="AD177" s="1171" t="s">
        <v>339</v>
      </c>
      <c r="AE177" s="322">
        <f>AE170-22</f>
        <v>41319</v>
      </c>
      <c r="AF177" s="322">
        <f>AF170-21</f>
        <v>41355</v>
      </c>
      <c r="AG177" s="322">
        <f>AG170-28</f>
        <v>41376</v>
      </c>
      <c r="AH177" s="708">
        <f>AH170-21</f>
        <v>41411</v>
      </c>
      <c r="AI177" s="1171">
        <f>AI170-21</f>
        <v>41439</v>
      </c>
      <c r="AJ177" s="708" t="s">
        <v>114</v>
      </c>
      <c r="AK177" s="708">
        <f>AK170-28</f>
        <v>41467</v>
      </c>
      <c r="AL177" s="1171">
        <f>AL170-28</f>
        <v>41495</v>
      </c>
      <c r="AM177" s="1171">
        <f>AM170-27</f>
        <v>41530</v>
      </c>
      <c r="AN177" s="325">
        <f>AN170-27</f>
        <v>41558</v>
      </c>
      <c r="AO177" s="1172">
        <f>AO170-27</f>
        <v>41593</v>
      </c>
      <c r="AP177" s="1171">
        <v>41628</v>
      </c>
      <c r="AQ177" s="322">
        <f>AQ170-20</f>
        <v>41319</v>
      </c>
      <c r="AR177" s="325">
        <f>AR170-20</f>
        <v>41712</v>
      </c>
      <c r="AS177" s="324">
        <f>AS170-27</f>
        <v>41740</v>
      </c>
      <c r="AT177" s="324">
        <f>AT170-27</f>
        <v>41775</v>
      </c>
      <c r="AU177" s="325" t="s">
        <v>245</v>
      </c>
      <c r="AV177" s="325">
        <v>41810</v>
      </c>
      <c r="AW177" s="324">
        <v>41845</v>
      </c>
      <c r="AX177" s="324">
        <v>41890</v>
      </c>
      <c r="AY177" s="325">
        <f>AY170-27</f>
        <v>41915</v>
      </c>
      <c r="AZ177" s="325">
        <f>AZ170-20</f>
        <v>41957</v>
      </c>
      <c r="BA177" s="324">
        <v>41978</v>
      </c>
      <c r="BB177" s="325">
        <f>BB170-20</f>
        <v>42020</v>
      </c>
      <c r="BC177" s="325">
        <f>BC170-27</f>
        <v>42055</v>
      </c>
      <c r="BD177" s="325">
        <f>BD170-27</f>
        <v>42090</v>
      </c>
      <c r="BE177" s="324">
        <f>BE170-27</f>
        <v>42125</v>
      </c>
      <c r="BF177" s="325">
        <f>BF170-20</f>
        <v>42160</v>
      </c>
      <c r="BG177" s="325" t="s">
        <v>245</v>
      </c>
      <c r="BH177" s="324">
        <f>BH170-27</f>
        <v>42195</v>
      </c>
      <c r="BI177" s="325">
        <f>BI170-20</f>
        <v>42237</v>
      </c>
      <c r="BJ177" s="324">
        <f>BJ170-41</f>
        <v>42251</v>
      </c>
      <c r="BK177" s="325">
        <f>BK170-27</f>
        <v>42286</v>
      </c>
      <c r="BL177" s="325">
        <f>BL170-20</f>
        <v>42321</v>
      </c>
      <c r="BM177" s="325">
        <f t="shared" ref="BM177:BR177" si="384">BM170-20</f>
        <v>42356</v>
      </c>
      <c r="BN177" s="325">
        <f t="shared" si="384"/>
        <v>42391</v>
      </c>
      <c r="BO177" s="325">
        <f t="shared" si="384"/>
        <v>42426</v>
      </c>
      <c r="BP177" s="325">
        <f t="shared" si="384"/>
        <v>42461</v>
      </c>
      <c r="BQ177" s="325">
        <f t="shared" si="384"/>
        <v>42496</v>
      </c>
      <c r="BR177" s="325">
        <f t="shared" si="384"/>
        <v>42531</v>
      </c>
      <c r="BS177" s="325" t="s">
        <v>332</v>
      </c>
      <c r="BT177" s="324">
        <f>BT170-17</f>
        <v>42562</v>
      </c>
      <c r="BU177" s="325">
        <f>BU170-20</f>
        <v>42587</v>
      </c>
      <c r="BV177" s="325">
        <f>BV170-20</f>
        <v>42629</v>
      </c>
      <c r="BW177" s="325">
        <f>BW170-20</f>
        <v>42657</v>
      </c>
      <c r="BX177" s="325">
        <f>BX170-20</f>
        <v>42685</v>
      </c>
      <c r="BY177" s="321">
        <f>BY170-27</f>
        <v>42727</v>
      </c>
      <c r="BZ177" s="324">
        <f>BZ170-34</f>
        <v>42748</v>
      </c>
      <c r="CA177" s="325">
        <f t="shared" ref="CA177:CF177" si="385">CA170-20</f>
        <v>42797</v>
      </c>
      <c r="CB177" s="325">
        <f t="shared" si="385"/>
        <v>42832</v>
      </c>
      <c r="CC177" s="325">
        <f t="shared" si="385"/>
        <v>42867</v>
      </c>
      <c r="CD177" s="325">
        <f t="shared" si="385"/>
        <v>42902</v>
      </c>
      <c r="CE177" s="325" t="s">
        <v>245</v>
      </c>
      <c r="CF177" s="708">
        <f t="shared" si="385"/>
        <v>42565</v>
      </c>
      <c r="CG177" s="708">
        <f>CG170-20</f>
        <v>42972</v>
      </c>
      <c r="CH177" s="324">
        <f>CH170-27</f>
        <v>42993</v>
      </c>
      <c r="CI177" s="1175">
        <f>CI170-27</f>
        <v>43021</v>
      </c>
      <c r="CJ177" s="325">
        <f t="shared" ref="CJ177:CS177" si="386">CJ170-20</f>
        <v>43056</v>
      </c>
      <c r="CK177" s="323">
        <f>CK170-20</f>
        <v>43098</v>
      </c>
      <c r="CL177" s="325">
        <f t="shared" si="386"/>
        <v>43119</v>
      </c>
      <c r="CM177" s="1172">
        <f t="shared" si="386"/>
        <v>43154</v>
      </c>
      <c r="CN177" s="325">
        <f t="shared" si="386"/>
        <v>43196</v>
      </c>
      <c r="CO177" s="1172">
        <f t="shared" si="386"/>
        <v>43231</v>
      </c>
      <c r="CP177" s="325">
        <f t="shared" si="386"/>
        <v>43266</v>
      </c>
      <c r="CQ177" s="1172" t="s">
        <v>245</v>
      </c>
      <c r="CR177" s="325">
        <f t="shared" si="386"/>
        <v>43301</v>
      </c>
      <c r="CS177" s="742">
        <f t="shared" si="386"/>
        <v>43322</v>
      </c>
      <c r="CT177" s="324">
        <f>CT170-24</f>
        <v>43353</v>
      </c>
      <c r="CU177" s="325"/>
      <c r="CV177" s="325">
        <f>CV170-20</f>
        <v>43413</v>
      </c>
      <c r="CW177" s="1591">
        <f>CW170-27</f>
        <v>43448</v>
      </c>
      <c r="CX177" s="1171"/>
      <c r="CY177" s="324">
        <f>CY170-27</f>
        <v>43504</v>
      </c>
      <c r="CZ177" s="325">
        <f>CZ170-20</f>
        <v>43574</v>
      </c>
      <c r="DA177" s="325">
        <f>DA170-20</f>
        <v>43265</v>
      </c>
      <c r="DB177" s="325">
        <f>DB170-20</f>
        <v>43693</v>
      </c>
      <c r="DC177" s="325"/>
      <c r="DD177" s="325">
        <f>DD170-20</f>
        <v>43756</v>
      </c>
      <c r="DE177" s="324"/>
      <c r="DF177" s="325">
        <f>DF170-20</f>
        <v>43889</v>
      </c>
      <c r="DG177" s="324">
        <f>DG170-27</f>
        <v>43924</v>
      </c>
      <c r="DH177" s="325">
        <f>DH170-20</f>
        <v>43621</v>
      </c>
      <c r="DI177" s="708">
        <f>DI170-20</f>
        <v>44050</v>
      </c>
      <c r="DJ177" s="1679"/>
      <c r="DK177" s="1172">
        <f>DK170-20</f>
        <v>44127</v>
      </c>
      <c r="DL177" s="1679"/>
      <c r="DM177" s="742">
        <f>DM170-22</f>
        <v>43887</v>
      </c>
      <c r="DN177" s="324">
        <f>DN170-27</f>
        <v>43923</v>
      </c>
      <c r="DO177" s="325">
        <f>DO170-20</f>
        <v>44351</v>
      </c>
      <c r="DP177" s="708">
        <f>DP170-20</f>
        <v>44414</v>
      </c>
      <c r="DQ177" s="1679"/>
      <c r="DR177" s="1172">
        <f>DR170-20</f>
        <v>44491</v>
      </c>
      <c r="DS177" s="1679"/>
    </row>
    <row r="178" spans="1:123" s="20" customFormat="1" ht="30" hidden="1" customHeight="1" x14ac:dyDescent="0.35">
      <c r="A178" s="1844"/>
      <c r="B178" s="1847"/>
      <c r="C178" s="1335" t="s">
        <v>340</v>
      </c>
      <c r="D178" s="1335"/>
      <c r="E178" s="1336"/>
      <c r="F178" s="1337"/>
      <c r="G178" s="1338"/>
      <c r="H178" s="1337"/>
      <c r="I178" s="1336"/>
      <c r="J178" s="1337"/>
      <c r="K178" s="321"/>
      <c r="L178" s="323"/>
      <c r="M178" s="321"/>
      <c r="N178" s="322"/>
      <c r="O178" s="321"/>
      <c r="P178" s="323"/>
      <c r="Q178" s="321"/>
      <c r="R178" s="323"/>
      <c r="S178" s="322"/>
      <c r="T178" s="321"/>
      <c r="U178" s="323"/>
      <c r="V178" s="324"/>
      <c r="W178" s="1175"/>
      <c r="X178" s="321"/>
      <c r="Y178" s="324"/>
      <c r="Z178" s="321"/>
      <c r="AA178" s="1174"/>
      <c r="AB178" s="322"/>
      <c r="AC178" s="322"/>
      <c r="AD178" s="1171"/>
      <c r="AE178" s="322"/>
      <c r="AF178" s="322"/>
      <c r="AG178" s="322"/>
      <c r="AH178" s="322"/>
      <c r="AI178" s="322"/>
      <c r="AJ178" s="322" t="s">
        <v>114</v>
      </c>
      <c r="AK178" s="322"/>
      <c r="AL178" s="322"/>
      <c r="AM178" s="322"/>
      <c r="AN178" s="321"/>
      <c r="AO178" s="323"/>
      <c r="AP178" s="322"/>
      <c r="AQ178" s="322"/>
      <c r="AR178" s="321"/>
      <c r="AS178" s="321"/>
      <c r="AT178" s="321"/>
      <c r="AU178" s="321" t="s">
        <v>245</v>
      </c>
      <c r="AV178" s="321"/>
      <c r="AW178" s="324"/>
      <c r="AX178" s="321"/>
      <c r="AY178" s="321"/>
      <c r="AZ178" s="321"/>
      <c r="BA178" s="321"/>
      <c r="BB178" s="321"/>
      <c r="BC178" s="321"/>
      <c r="BD178" s="321"/>
      <c r="BE178" s="321"/>
      <c r="BF178" s="321"/>
      <c r="BG178" s="321" t="s">
        <v>245</v>
      </c>
      <c r="BH178" s="321"/>
      <c r="BI178" s="321"/>
      <c r="BJ178" s="321"/>
      <c r="BK178" s="321"/>
      <c r="BL178" s="321"/>
      <c r="BM178" s="321"/>
      <c r="BN178" s="321"/>
      <c r="BO178" s="321"/>
      <c r="BP178" s="321"/>
      <c r="BQ178" s="321"/>
      <c r="BR178" s="321"/>
      <c r="BS178" s="321" t="s">
        <v>332</v>
      </c>
      <c r="BT178" s="321"/>
      <c r="BU178" s="321"/>
      <c r="BV178" s="321"/>
      <c r="BW178" s="321"/>
      <c r="BX178" s="321"/>
      <c r="BY178" s="321"/>
      <c r="BZ178" s="321"/>
      <c r="CA178" s="321"/>
      <c r="CB178" s="321"/>
      <c r="CC178" s="321"/>
      <c r="CD178" s="321"/>
      <c r="CE178" s="321" t="s">
        <v>245</v>
      </c>
      <c r="CF178" s="322"/>
      <c r="CG178" s="322"/>
      <c r="CH178" s="321"/>
      <c r="CI178" s="323"/>
      <c r="CJ178" s="321"/>
      <c r="CK178" s="323"/>
      <c r="CL178" s="321"/>
      <c r="CM178" s="323"/>
      <c r="CN178" s="321"/>
      <c r="CO178" s="323"/>
      <c r="CP178" s="321"/>
      <c r="CQ178" s="323" t="s">
        <v>245</v>
      </c>
      <c r="CR178" s="321"/>
      <c r="CS178" s="1174"/>
      <c r="CT178" s="321"/>
      <c r="CU178" s="321"/>
      <c r="CV178" s="321"/>
      <c r="CW178" s="486"/>
      <c r="CX178" s="322"/>
      <c r="CY178" s="321"/>
      <c r="CZ178" s="321"/>
      <c r="DA178" s="321"/>
      <c r="DB178" s="321"/>
      <c r="DC178" s="321"/>
      <c r="DD178" s="321"/>
      <c r="DE178" s="321"/>
      <c r="DF178" s="321"/>
      <c r="DG178" s="321"/>
      <c r="DH178" s="321"/>
      <c r="DI178" s="322"/>
      <c r="DJ178" s="1672"/>
      <c r="DK178" s="323"/>
      <c r="DL178" s="1672"/>
      <c r="DM178" s="1174"/>
      <c r="DN178" s="321"/>
      <c r="DO178" s="321"/>
      <c r="DP178" s="322"/>
      <c r="DQ178" s="1672"/>
      <c r="DR178" s="323"/>
      <c r="DS178" s="1672"/>
    </row>
    <row r="179" spans="1:123" s="20" customFormat="1" ht="30" customHeight="1" x14ac:dyDescent="0.35">
      <c r="A179" s="1844"/>
      <c r="B179" s="1847"/>
      <c r="C179" s="1339" t="s">
        <v>341</v>
      </c>
      <c r="D179" s="1339"/>
      <c r="E179" s="262"/>
      <c r="F179" s="344"/>
      <c r="G179" s="1340"/>
      <c r="H179" s="344"/>
      <c r="I179" s="262"/>
      <c r="J179" s="344"/>
      <c r="K179" s="262"/>
      <c r="L179" s="344"/>
      <c r="M179" s="262"/>
      <c r="N179" s="249"/>
      <c r="O179" s="262"/>
      <c r="P179" s="344"/>
      <c r="Q179" s="262"/>
      <c r="R179" s="344"/>
      <c r="S179" s="249"/>
      <c r="T179" s="262"/>
      <c r="U179" s="344"/>
      <c r="V179" s="419"/>
      <c r="W179" s="418"/>
      <c r="X179" s="262"/>
      <c r="Y179" s="419"/>
      <c r="Z179" s="262"/>
      <c r="AA179" s="393"/>
      <c r="AB179" s="249">
        <f t="shared" ref="AB179:AI179" si="387">AB177</f>
        <v>41222</v>
      </c>
      <c r="AC179" s="249">
        <f t="shared" si="387"/>
        <v>41250</v>
      </c>
      <c r="AD179" s="1184" t="str">
        <f t="shared" si="387"/>
        <v>1/11 - china 1/18 - non china</v>
      </c>
      <c r="AE179" s="249">
        <f t="shared" si="387"/>
        <v>41319</v>
      </c>
      <c r="AF179" s="249">
        <f t="shared" si="387"/>
        <v>41355</v>
      </c>
      <c r="AG179" s="249">
        <f t="shared" si="387"/>
        <v>41376</v>
      </c>
      <c r="AH179" s="249">
        <f t="shared" si="387"/>
        <v>41411</v>
      </c>
      <c r="AI179" s="249">
        <f t="shared" si="387"/>
        <v>41439</v>
      </c>
      <c r="AJ179" s="249" t="s">
        <v>114</v>
      </c>
      <c r="AK179" s="249">
        <f>AK177</f>
        <v>41467</v>
      </c>
      <c r="AL179" s="249">
        <f>AL177</f>
        <v>41495</v>
      </c>
      <c r="AM179" s="249">
        <f t="shared" ref="AM179:AR179" si="388">AM177</f>
        <v>41530</v>
      </c>
      <c r="AN179" s="262">
        <f t="shared" si="388"/>
        <v>41558</v>
      </c>
      <c r="AO179" s="344">
        <f t="shared" si="388"/>
        <v>41593</v>
      </c>
      <c r="AP179" s="249">
        <f t="shared" si="388"/>
        <v>41628</v>
      </c>
      <c r="AQ179" s="249">
        <f t="shared" si="388"/>
        <v>41319</v>
      </c>
      <c r="AR179" s="262">
        <f t="shared" si="388"/>
        <v>41712</v>
      </c>
      <c r="AS179" s="262">
        <f>AS177</f>
        <v>41740</v>
      </c>
      <c r="AT179" s="262">
        <f>AT177</f>
        <v>41775</v>
      </c>
      <c r="AU179" s="262" t="s">
        <v>245</v>
      </c>
      <c r="AV179" s="262">
        <v>41810</v>
      </c>
      <c r="AW179" s="419">
        <v>41476</v>
      </c>
      <c r="AX179" s="262">
        <f t="shared" ref="AX179:BR179" si="389">AX177</f>
        <v>41890</v>
      </c>
      <c r="AY179" s="262">
        <f t="shared" si="389"/>
        <v>41915</v>
      </c>
      <c r="AZ179" s="262">
        <f t="shared" si="389"/>
        <v>41957</v>
      </c>
      <c r="BA179" s="183">
        <f t="shared" si="389"/>
        <v>41978</v>
      </c>
      <c r="BB179" s="183">
        <f t="shared" si="389"/>
        <v>42020</v>
      </c>
      <c r="BC179" s="183">
        <f t="shared" si="389"/>
        <v>42055</v>
      </c>
      <c r="BD179" s="183">
        <f t="shared" si="389"/>
        <v>42090</v>
      </c>
      <c r="BE179" s="183">
        <f t="shared" si="389"/>
        <v>42125</v>
      </c>
      <c r="BF179" s="183">
        <f t="shared" si="389"/>
        <v>42160</v>
      </c>
      <c r="BG179" s="183" t="s">
        <v>245</v>
      </c>
      <c r="BH179" s="183">
        <f t="shared" si="389"/>
        <v>42195</v>
      </c>
      <c r="BI179" s="183">
        <f t="shared" si="389"/>
        <v>42237</v>
      </c>
      <c r="BJ179" s="183">
        <f t="shared" si="389"/>
        <v>42251</v>
      </c>
      <c r="BK179" s="183">
        <f t="shared" si="389"/>
        <v>42286</v>
      </c>
      <c r="BL179" s="183">
        <f t="shared" si="389"/>
        <v>42321</v>
      </c>
      <c r="BM179" s="183">
        <f t="shared" si="389"/>
        <v>42356</v>
      </c>
      <c r="BN179" s="183">
        <f t="shared" si="389"/>
        <v>42391</v>
      </c>
      <c r="BO179" s="183">
        <f t="shared" si="389"/>
        <v>42426</v>
      </c>
      <c r="BP179" s="183">
        <f t="shared" si="389"/>
        <v>42461</v>
      </c>
      <c r="BQ179" s="183">
        <f t="shared" si="389"/>
        <v>42496</v>
      </c>
      <c r="BR179" s="183">
        <f t="shared" si="389"/>
        <v>42531</v>
      </c>
      <c r="BS179" s="183" t="s">
        <v>332</v>
      </c>
      <c r="BT179" s="183">
        <f>BT177</f>
        <v>42562</v>
      </c>
      <c r="BU179" s="183">
        <f t="shared" ref="BU179:CA179" si="390">BU177</f>
        <v>42587</v>
      </c>
      <c r="BV179" s="183">
        <f t="shared" si="390"/>
        <v>42629</v>
      </c>
      <c r="BW179" s="183">
        <f t="shared" si="390"/>
        <v>42657</v>
      </c>
      <c r="BX179" s="183">
        <f t="shared" si="390"/>
        <v>42685</v>
      </c>
      <c r="BY179" s="183">
        <f>BY177</f>
        <v>42727</v>
      </c>
      <c r="BZ179" s="183">
        <f t="shared" si="390"/>
        <v>42748</v>
      </c>
      <c r="CA179" s="183">
        <f t="shared" si="390"/>
        <v>42797</v>
      </c>
      <c r="CB179" s="183">
        <f>CB177</f>
        <v>42832</v>
      </c>
      <c r="CC179" s="183">
        <f>CC177</f>
        <v>42867</v>
      </c>
      <c r="CD179" s="183">
        <f>CD177</f>
        <v>42902</v>
      </c>
      <c r="CE179" s="183" t="s">
        <v>245</v>
      </c>
      <c r="CF179" s="420">
        <f>CF177</f>
        <v>42565</v>
      </c>
      <c r="CG179" s="420">
        <f>CG177</f>
        <v>42972</v>
      </c>
      <c r="CH179" s="183">
        <f t="shared" ref="CH179:CY179" si="391">CH177</f>
        <v>42993</v>
      </c>
      <c r="CI179" s="421">
        <f t="shared" si="391"/>
        <v>43021</v>
      </c>
      <c r="CJ179" s="183">
        <f t="shared" si="391"/>
        <v>43056</v>
      </c>
      <c r="CK179" s="421">
        <f t="shared" si="391"/>
        <v>43098</v>
      </c>
      <c r="CL179" s="183">
        <f t="shared" si="391"/>
        <v>43119</v>
      </c>
      <c r="CM179" s="421">
        <f t="shared" si="391"/>
        <v>43154</v>
      </c>
      <c r="CN179" s="183">
        <f t="shared" si="391"/>
        <v>43196</v>
      </c>
      <c r="CO179" s="421">
        <f t="shared" si="391"/>
        <v>43231</v>
      </c>
      <c r="CP179" s="183">
        <f t="shared" si="391"/>
        <v>43266</v>
      </c>
      <c r="CQ179" s="421" t="s">
        <v>245</v>
      </c>
      <c r="CR179" s="183">
        <f t="shared" si="391"/>
        <v>43301</v>
      </c>
      <c r="CS179" s="1039">
        <f t="shared" si="391"/>
        <v>43322</v>
      </c>
      <c r="CT179" s="183">
        <f t="shared" si="391"/>
        <v>43353</v>
      </c>
      <c r="CU179" s="183"/>
      <c r="CV179" s="183">
        <f t="shared" si="391"/>
        <v>43413</v>
      </c>
      <c r="CW179" s="1540">
        <f t="shared" si="391"/>
        <v>43448</v>
      </c>
      <c r="CX179" s="420"/>
      <c r="CY179" s="183">
        <f t="shared" si="391"/>
        <v>43504</v>
      </c>
      <c r="CZ179" s="183">
        <f>CZ177</f>
        <v>43574</v>
      </c>
      <c r="DA179" s="183">
        <f>DA177</f>
        <v>43265</v>
      </c>
      <c r="DB179" s="183">
        <f>DB177</f>
        <v>43693</v>
      </c>
      <c r="DC179" s="183"/>
      <c r="DD179" s="183">
        <f>DD177</f>
        <v>43756</v>
      </c>
      <c r="DE179" s="183"/>
      <c r="DF179" s="183">
        <f>DF177</f>
        <v>43889</v>
      </c>
      <c r="DG179" s="183">
        <f>DG177</f>
        <v>43924</v>
      </c>
      <c r="DH179" s="183">
        <f>DH177</f>
        <v>43621</v>
      </c>
      <c r="DI179" s="420">
        <f>DI177</f>
        <v>44050</v>
      </c>
      <c r="DJ179" s="1671"/>
      <c r="DK179" s="421">
        <f>DK177</f>
        <v>44127</v>
      </c>
      <c r="DL179" s="1671"/>
      <c r="DM179" s="1039">
        <f>DM177</f>
        <v>43887</v>
      </c>
      <c r="DN179" s="183">
        <f>DN177</f>
        <v>43923</v>
      </c>
      <c r="DO179" s="183">
        <f>DO177</f>
        <v>44351</v>
      </c>
      <c r="DP179" s="420">
        <f>DP177</f>
        <v>44414</v>
      </c>
      <c r="DQ179" s="1671"/>
      <c r="DR179" s="421">
        <f>DR177</f>
        <v>44491</v>
      </c>
      <c r="DS179" s="1671"/>
    </row>
    <row r="180" spans="1:123" s="20" customFormat="1" ht="30" customHeight="1" x14ac:dyDescent="0.35">
      <c r="A180" s="1844"/>
      <c r="B180" s="1847"/>
      <c r="C180" s="1335" t="s">
        <v>436</v>
      </c>
      <c r="D180" s="1335"/>
      <c r="E180" s="321"/>
      <c r="F180" s="323"/>
      <c r="G180" s="1341"/>
      <c r="H180" s="323"/>
      <c r="I180" s="321"/>
      <c r="J180" s="323"/>
      <c r="K180" s="1341"/>
      <c r="L180" s="323"/>
      <c r="M180" s="321"/>
      <c r="N180" s="322"/>
      <c r="O180" s="321"/>
      <c r="P180" s="323"/>
      <c r="Q180" s="321"/>
      <c r="R180" s="323"/>
      <c r="S180" s="322"/>
      <c r="T180" s="321"/>
      <c r="U180" s="323"/>
      <c r="V180" s="324"/>
      <c r="W180" s="1175"/>
      <c r="X180" s="321"/>
      <c r="Y180" s="324"/>
      <c r="Z180" s="321"/>
      <c r="AA180" s="1174"/>
      <c r="AB180" s="322">
        <f>AB177-4</f>
        <v>41218</v>
      </c>
      <c r="AC180" s="322">
        <f>AC177-4</f>
        <v>41246</v>
      </c>
      <c r="AD180" s="1171" t="s">
        <v>342</v>
      </c>
      <c r="AE180" s="322">
        <f>AE177-4</f>
        <v>41315</v>
      </c>
      <c r="AF180" s="322">
        <f>AF177-4</f>
        <v>41351</v>
      </c>
      <c r="AG180" s="322">
        <f>AG177-4</f>
        <v>41372</v>
      </c>
      <c r="AH180" s="322">
        <f>AH177-4</f>
        <v>41407</v>
      </c>
      <c r="AI180" s="1171">
        <f>AI177-11</f>
        <v>41428</v>
      </c>
      <c r="AJ180" s="322" t="s">
        <v>114</v>
      </c>
      <c r="AK180" s="322">
        <f>AK177-4</f>
        <v>41463</v>
      </c>
      <c r="AL180" s="322">
        <f>AL177-4</f>
        <v>41491</v>
      </c>
      <c r="AM180" s="322">
        <f t="shared" ref="AM180:AR180" si="392">AM177-4</f>
        <v>41526</v>
      </c>
      <c r="AN180" s="321">
        <f t="shared" si="392"/>
        <v>41554</v>
      </c>
      <c r="AO180" s="323">
        <f t="shared" si="392"/>
        <v>41589</v>
      </c>
      <c r="AP180" s="322">
        <f t="shared" si="392"/>
        <v>41624</v>
      </c>
      <c r="AQ180" s="322">
        <f t="shared" si="392"/>
        <v>41315</v>
      </c>
      <c r="AR180" s="321">
        <f t="shared" si="392"/>
        <v>41708</v>
      </c>
      <c r="AS180" s="321">
        <f>AS177-4</f>
        <v>41736</v>
      </c>
      <c r="AT180" s="324">
        <v>41764</v>
      </c>
      <c r="AU180" s="321" t="s">
        <v>245</v>
      </c>
      <c r="AV180" s="321">
        <v>41806</v>
      </c>
      <c r="AW180" s="324">
        <v>41476</v>
      </c>
      <c r="AX180" s="321">
        <v>41884</v>
      </c>
      <c r="AY180" s="321">
        <f t="shared" ref="AY180:BL180" si="393">AY177-4</f>
        <v>41911</v>
      </c>
      <c r="AZ180" s="321">
        <f t="shared" si="393"/>
        <v>41953</v>
      </c>
      <c r="BA180" s="321">
        <f t="shared" si="393"/>
        <v>41974</v>
      </c>
      <c r="BB180" s="321">
        <f t="shared" si="393"/>
        <v>42016</v>
      </c>
      <c r="BC180" s="321">
        <f t="shared" si="393"/>
        <v>42051</v>
      </c>
      <c r="BD180" s="321">
        <f t="shared" si="393"/>
        <v>42086</v>
      </c>
      <c r="BE180" s="321">
        <f t="shared" si="393"/>
        <v>42121</v>
      </c>
      <c r="BF180" s="324">
        <f>BF177-11</f>
        <v>42149</v>
      </c>
      <c r="BG180" s="321" t="s">
        <v>245</v>
      </c>
      <c r="BH180" s="321">
        <f t="shared" si="393"/>
        <v>42191</v>
      </c>
      <c r="BI180" s="321">
        <f t="shared" si="393"/>
        <v>42233</v>
      </c>
      <c r="BJ180" s="321">
        <f t="shared" si="393"/>
        <v>42247</v>
      </c>
      <c r="BK180" s="321">
        <f t="shared" si="393"/>
        <v>42282</v>
      </c>
      <c r="BL180" s="321">
        <f t="shared" si="393"/>
        <v>42317</v>
      </c>
      <c r="BM180" s="325">
        <f>BM177-4</f>
        <v>42352</v>
      </c>
      <c r="BN180" s="325">
        <f>BN177-4</f>
        <v>42387</v>
      </c>
      <c r="BO180" s="325">
        <f>BO177-4</f>
        <v>42422</v>
      </c>
      <c r="BP180" s="325">
        <f>BP177-4</f>
        <v>42457</v>
      </c>
      <c r="BQ180" s="325">
        <f>BQ177-4</f>
        <v>42492</v>
      </c>
      <c r="BR180" s="324">
        <f>BR177-11</f>
        <v>42520</v>
      </c>
      <c r="BS180" s="325" t="s">
        <v>332</v>
      </c>
      <c r="BT180" s="324">
        <f>BT177-6</f>
        <v>42556</v>
      </c>
      <c r="BU180" s="325">
        <f t="shared" ref="BU180:CA180" si="394">BU177-4</f>
        <v>42583</v>
      </c>
      <c r="BV180" s="325">
        <f>BV177-4</f>
        <v>42625</v>
      </c>
      <c r="BW180" s="325">
        <f t="shared" si="394"/>
        <v>42653</v>
      </c>
      <c r="BX180" s="325">
        <f t="shared" si="394"/>
        <v>42681</v>
      </c>
      <c r="BY180" s="325">
        <f>BY177-4</f>
        <v>42723</v>
      </c>
      <c r="BZ180" s="325">
        <f t="shared" si="394"/>
        <v>42744</v>
      </c>
      <c r="CA180" s="325">
        <f t="shared" si="394"/>
        <v>42793</v>
      </c>
      <c r="CB180" s="325">
        <f>CB177-4</f>
        <v>42828</v>
      </c>
      <c r="CC180" s="325">
        <f>CC177-4</f>
        <v>42863</v>
      </c>
      <c r="CD180" s="324">
        <f>CD177-11</f>
        <v>42891</v>
      </c>
      <c r="CE180" s="325" t="s">
        <v>245</v>
      </c>
      <c r="CF180" s="708">
        <f>CF177-4</f>
        <v>42561</v>
      </c>
      <c r="CG180" s="708">
        <f>CG177-4</f>
        <v>42968</v>
      </c>
      <c r="CH180" s="325">
        <f t="shared" ref="CH180:CS180" si="395">CH177-4</f>
        <v>42989</v>
      </c>
      <c r="CI180" s="1172">
        <f t="shared" si="395"/>
        <v>43017</v>
      </c>
      <c r="CJ180" s="325">
        <f t="shared" si="395"/>
        <v>43052</v>
      </c>
      <c r="CK180" s="1175">
        <f>CK177-11</f>
        <v>43087</v>
      </c>
      <c r="CL180" s="325">
        <f t="shared" si="395"/>
        <v>43115</v>
      </c>
      <c r="CM180" s="1172">
        <f t="shared" si="395"/>
        <v>43150</v>
      </c>
      <c r="CN180" s="325">
        <f t="shared" si="395"/>
        <v>43192</v>
      </c>
      <c r="CO180" s="1172">
        <f t="shared" si="395"/>
        <v>43227</v>
      </c>
      <c r="CP180" s="324">
        <f>CP177-11</f>
        <v>43255</v>
      </c>
      <c r="CQ180" s="1172" t="s">
        <v>245</v>
      </c>
      <c r="CR180" s="325">
        <f t="shared" si="395"/>
        <v>43297</v>
      </c>
      <c r="CS180" s="742">
        <f t="shared" si="395"/>
        <v>43318</v>
      </c>
      <c r="CT180" s="324">
        <f>CT177-6</f>
        <v>43347</v>
      </c>
      <c r="CU180" s="325"/>
      <c r="CV180" s="325">
        <f>CV177-11</f>
        <v>43402</v>
      </c>
      <c r="CW180" s="1540">
        <f>CW177-4</f>
        <v>43444</v>
      </c>
      <c r="CX180" s="708"/>
      <c r="CY180" s="325">
        <f>CY177-11</f>
        <v>43493</v>
      </c>
      <c r="CZ180" s="325">
        <f>CZ177-11</f>
        <v>43563</v>
      </c>
      <c r="DA180" s="321">
        <f>DA177-11</f>
        <v>43254</v>
      </c>
      <c r="DB180" s="325">
        <f>DB177-11</f>
        <v>43682</v>
      </c>
      <c r="DC180" s="325"/>
      <c r="DD180" s="325">
        <f>DD177-11</f>
        <v>43745</v>
      </c>
      <c r="DE180" s="325"/>
      <c r="DF180" s="325">
        <f>DF177-11</f>
        <v>43878</v>
      </c>
      <c r="DG180" s="325">
        <f>DG177-11</f>
        <v>43913</v>
      </c>
      <c r="DH180" s="325">
        <f>DH177-11</f>
        <v>43610</v>
      </c>
      <c r="DI180" s="708">
        <f>DI177-11</f>
        <v>44039</v>
      </c>
      <c r="DJ180" s="1671"/>
      <c r="DK180" s="1172">
        <f>DK177-11</f>
        <v>44116</v>
      </c>
      <c r="DL180" s="1671"/>
      <c r="DM180" s="742">
        <f>DM177-11</f>
        <v>43876</v>
      </c>
      <c r="DN180" s="325">
        <f>DN177-11</f>
        <v>43912</v>
      </c>
      <c r="DO180" s="325">
        <f>DO177-11</f>
        <v>44340</v>
      </c>
      <c r="DP180" s="708">
        <f>DP177-11</f>
        <v>44403</v>
      </c>
      <c r="DQ180" s="1671"/>
      <c r="DR180" s="1172">
        <f>DR177-11</f>
        <v>44480</v>
      </c>
      <c r="DS180" s="1671"/>
    </row>
    <row r="181" spans="1:123" s="20" customFormat="1" ht="30" hidden="1" customHeight="1" x14ac:dyDescent="0.35">
      <c r="A181" s="1844"/>
      <c r="B181" s="1847"/>
      <c r="C181" s="1342" t="s">
        <v>343</v>
      </c>
      <c r="D181" s="1342"/>
      <c r="E181" s="783"/>
      <c r="F181" s="1134"/>
      <c r="G181" s="772"/>
      <c r="H181" s="1134"/>
      <c r="I181" s="783"/>
      <c r="J181" s="1134"/>
      <c r="K181" s="783"/>
      <c r="L181" s="344"/>
      <c r="M181" s="783"/>
      <c r="N181" s="1137"/>
      <c r="O181" s="783"/>
      <c r="P181" s="1134"/>
      <c r="Q181" s="783"/>
      <c r="R181" s="1134"/>
      <c r="S181" s="1137"/>
      <c r="T181" s="783"/>
      <c r="U181" s="1134"/>
      <c r="V181" s="1135"/>
      <c r="W181" s="1136"/>
      <c r="X181" s="262"/>
      <c r="Y181" s="783"/>
      <c r="Z181" s="783"/>
      <c r="AA181" s="1138"/>
      <c r="AB181" s="1134"/>
      <c r="AC181" s="1134"/>
      <c r="AD181" s="1136"/>
      <c r="AE181" s="1134"/>
      <c r="AF181" s="1134"/>
      <c r="AG181" s="1134"/>
      <c r="AH181" s="1134"/>
      <c r="AI181" s="1134"/>
      <c r="AJ181" s="1134" t="s">
        <v>114</v>
      </c>
      <c r="AK181" s="1134"/>
      <c r="AL181" s="1134"/>
      <c r="AM181" s="1137"/>
      <c r="AN181" s="783"/>
      <c r="AO181" s="1134"/>
      <c r="AP181" s="1134"/>
      <c r="AQ181" s="1134"/>
      <c r="AR181" s="783"/>
      <c r="AS181" s="783"/>
      <c r="AT181" s="783"/>
      <c r="AU181" s="783" t="s">
        <v>245</v>
      </c>
      <c r="AV181" s="783"/>
      <c r="AW181" s="1135"/>
      <c r="AX181" s="783"/>
      <c r="AY181" s="783"/>
      <c r="AZ181" s="783"/>
      <c r="BA181" s="783"/>
      <c r="BB181" s="783"/>
      <c r="BC181" s="783"/>
      <c r="BD181" s="783"/>
      <c r="BE181" s="783"/>
      <c r="BF181" s="783"/>
      <c r="BG181" s="783" t="s">
        <v>245</v>
      </c>
      <c r="BH181" s="783"/>
      <c r="BI181" s="783"/>
      <c r="BJ181" s="783"/>
      <c r="BK181" s="783"/>
      <c r="BL181" s="783"/>
      <c r="BM181" s="783"/>
      <c r="BN181" s="783"/>
      <c r="BO181" s="783"/>
      <c r="BP181" s="783"/>
      <c r="BQ181" s="783"/>
      <c r="BR181" s="783"/>
      <c r="BS181" s="783" t="s">
        <v>332</v>
      </c>
      <c r="BT181" s="783"/>
      <c r="BU181" s="783"/>
      <c r="BV181" s="783"/>
      <c r="BW181" s="783"/>
      <c r="BX181" s="783"/>
      <c r="BY181" s="783"/>
      <c r="BZ181" s="783"/>
      <c r="CA181" s="783"/>
      <c r="CB181" s="783"/>
      <c r="CC181" s="783"/>
      <c r="CD181" s="783"/>
      <c r="CE181" s="783" t="s">
        <v>245</v>
      </c>
      <c r="CF181" s="1137"/>
      <c r="CG181" s="1137"/>
      <c r="CH181" s="783"/>
      <c r="CI181" s="1134"/>
      <c r="CJ181" s="783"/>
      <c r="CK181" s="1134"/>
      <c r="CL181" s="783"/>
      <c r="CM181" s="1134"/>
      <c r="CN181" s="783"/>
      <c r="CO181" s="1134"/>
      <c r="CP181" s="783"/>
      <c r="CQ181" s="1134" t="s">
        <v>245</v>
      </c>
      <c r="CR181" s="783"/>
      <c r="CS181" s="1138"/>
      <c r="CT181" s="783"/>
      <c r="CU181" s="783"/>
      <c r="CV181" s="783"/>
      <c r="CW181" s="486"/>
      <c r="CX181" s="1137"/>
      <c r="CY181" s="783"/>
      <c r="CZ181" s="783"/>
      <c r="DA181" s="783"/>
      <c r="DB181" s="783"/>
      <c r="DC181" s="783"/>
      <c r="DD181" s="783"/>
      <c r="DE181" s="783"/>
      <c r="DF181" s="783"/>
      <c r="DG181" s="783"/>
      <c r="DH181" s="783"/>
      <c r="DI181" s="1137"/>
      <c r="DJ181" s="1672"/>
      <c r="DK181" s="1134"/>
      <c r="DL181" s="1672"/>
      <c r="DM181" s="1138"/>
      <c r="DN181" s="783"/>
      <c r="DO181" s="783"/>
      <c r="DP181" s="1137"/>
      <c r="DQ181" s="1672"/>
      <c r="DR181" s="1134"/>
      <c r="DS181" s="1672"/>
    </row>
    <row r="182" spans="1:123" s="20" customFormat="1" ht="30" hidden="1" customHeight="1" x14ac:dyDescent="0.35">
      <c r="A182" s="1844"/>
      <c r="B182" s="1847"/>
      <c r="C182" s="1339"/>
      <c r="D182" s="1339"/>
      <c r="E182" s="262"/>
      <c r="F182" s="344"/>
      <c r="G182" s="183"/>
      <c r="H182" s="344"/>
      <c r="I182" s="262"/>
      <c r="J182" s="344"/>
      <c r="K182" s="262"/>
      <c r="L182" s="344"/>
      <c r="M182" s="262"/>
      <c r="N182" s="249"/>
      <c r="O182" s="262"/>
      <c r="P182" s="344"/>
      <c r="Q182" s="262"/>
      <c r="R182" s="344"/>
      <c r="S182" s="249"/>
      <c r="T182" s="262"/>
      <c r="U182" s="344"/>
      <c r="V182" s="419"/>
      <c r="W182" s="418"/>
      <c r="X182" s="262"/>
      <c r="Y182" s="262"/>
      <c r="Z182" s="262"/>
      <c r="AA182" s="393"/>
      <c r="AB182" s="344"/>
      <c r="AC182" s="344"/>
      <c r="AD182" s="418"/>
      <c r="AE182" s="344"/>
      <c r="AF182" s="344"/>
      <c r="AG182" s="344"/>
      <c r="AH182" s="344"/>
      <c r="AI182" s="344"/>
      <c r="AJ182" s="344"/>
      <c r="AK182" s="344"/>
      <c r="AL182" s="344"/>
      <c r="AM182" s="249"/>
      <c r="AN182" s="262"/>
      <c r="AO182" s="344"/>
      <c r="AP182" s="344"/>
      <c r="AQ182" s="344"/>
      <c r="AR182" s="262"/>
      <c r="AS182" s="262"/>
      <c r="AT182" s="262"/>
      <c r="AU182" s="262" t="s">
        <v>245</v>
      </c>
      <c r="AV182" s="262"/>
      <c r="AW182" s="262"/>
      <c r="AX182" s="262"/>
      <c r="AY182" s="262"/>
      <c r="AZ182" s="262"/>
      <c r="BA182" s="262"/>
      <c r="BB182" s="262"/>
      <c r="BC182" s="262"/>
      <c r="BD182" s="262"/>
      <c r="BE182" s="262"/>
      <c r="BF182" s="262"/>
      <c r="BG182" s="262" t="s">
        <v>245</v>
      </c>
      <c r="BH182" s="262"/>
      <c r="BI182" s="262"/>
      <c r="BJ182" s="262"/>
      <c r="BK182" s="262"/>
      <c r="BL182" s="262"/>
      <c r="BM182" s="262"/>
      <c r="BN182" s="262"/>
      <c r="BO182" s="262"/>
      <c r="BP182" s="262"/>
      <c r="BQ182" s="262"/>
      <c r="BR182" s="262"/>
      <c r="BS182" s="262" t="s">
        <v>332</v>
      </c>
      <c r="BT182" s="262"/>
      <c r="BU182" s="262"/>
      <c r="BV182" s="262"/>
      <c r="BW182" s="262"/>
      <c r="BX182" s="262"/>
      <c r="BY182" s="262"/>
      <c r="BZ182" s="262"/>
      <c r="CA182" s="262"/>
      <c r="CB182" s="262"/>
      <c r="CC182" s="262"/>
      <c r="CD182" s="262"/>
      <c r="CE182" s="262" t="s">
        <v>245</v>
      </c>
      <c r="CF182" s="249"/>
      <c r="CG182" s="249"/>
      <c r="CH182" s="262"/>
      <c r="CI182" s="344"/>
      <c r="CJ182" s="262"/>
      <c r="CK182" s="344"/>
      <c r="CL182" s="262"/>
      <c r="CM182" s="344"/>
      <c r="CN182" s="262"/>
      <c r="CO182" s="344"/>
      <c r="CP182" s="262"/>
      <c r="CQ182" s="344" t="s">
        <v>245</v>
      </c>
      <c r="CR182" s="262"/>
      <c r="CS182" s="393"/>
      <c r="CT182" s="262"/>
      <c r="CU182" s="262"/>
      <c r="CV182" s="262"/>
      <c r="CW182" s="486"/>
      <c r="CX182" s="249"/>
      <c r="CY182" s="262"/>
      <c r="CZ182" s="262"/>
      <c r="DA182" s="262"/>
      <c r="DB182" s="262"/>
      <c r="DC182" s="262"/>
      <c r="DD182" s="262"/>
      <c r="DE182" s="262"/>
      <c r="DF182" s="262"/>
      <c r="DG182" s="262"/>
      <c r="DH182" s="262"/>
      <c r="DI182" s="249"/>
      <c r="DJ182" s="1672"/>
      <c r="DK182" s="344"/>
      <c r="DL182" s="1672"/>
      <c r="DM182" s="393"/>
      <c r="DN182" s="262"/>
      <c r="DO182" s="262"/>
      <c r="DP182" s="249"/>
      <c r="DQ182" s="1672"/>
      <c r="DR182" s="344"/>
      <c r="DS182" s="1672"/>
    </row>
    <row r="183" spans="1:123" s="20" customFormat="1" ht="30" hidden="1" customHeight="1" x14ac:dyDescent="0.35">
      <c r="A183" s="1844"/>
      <c r="B183" s="1847"/>
      <c r="C183" s="1343" t="s">
        <v>344</v>
      </c>
      <c r="D183" s="1343"/>
      <c r="E183" s="555"/>
      <c r="F183" s="1096"/>
      <c r="G183" s="555"/>
      <c r="H183" s="1096"/>
      <c r="I183" s="555"/>
      <c r="J183" s="1096"/>
      <c r="K183" s="555"/>
      <c r="L183" s="1096"/>
      <c r="M183" s="555"/>
      <c r="N183" s="557"/>
      <c r="O183" s="555"/>
      <c r="P183" s="1096"/>
      <c r="Q183" s="555"/>
      <c r="R183" s="1096"/>
      <c r="S183" s="557"/>
      <c r="T183" s="555"/>
      <c r="U183" s="1096"/>
      <c r="V183" s="1095"/>
      <c r="W183" s="1344"/>
      <c r="X183" s="555"/>
      <c r="Y183" s="555"/>
      <c r="Z183" s="555"/>
      <c r="AA183" s="1098"/>
      <c r="AB183" s="1098">
        <f>AB180</f>
        <v>41218</v>
      </c>
      <c r="AC183" s="1098">
        <f>AC180</f>
        <v>41246</v>
      </c>
      <c r="AD183" s="1345">
        <v>40915</v>
      </c>
      <c r="AE183" s="1098">
        <f>AE180</f>
        <v>41315</v>
      </c>
      <c r="AF183" s="1098">
        <f>AF180</f>
        <v>41351</v>
      </c>
      <c r="AG183" s="1098">
        <f>AG180</f>
        <v>41372</v>
      </c>
      <c r="AH183" s="1098">
        <f>AH180</f>
        <v>41407</v>
      </c>
      <c r="AI183" s="1098">
        <f>AI180</f>
        <v>41428</v>
      </c>
      <c r="AJ183" s="1098" t="s">
        <v>114</v>
      </c>
      <c r="AK183" s="1098">
        <f>AK180</f>
        <v>41463</v>
      </c>
      <c r="AL183" s="1096">
        <f>AL180</f>
        <v>41491</v>
      </c>
      <c r="AM183" s="557">
        <f t="shared" ref="AM183:AR183" si="396">AM180</f>
        <v>41526</v>
      </c>
      <c r="AN183" s="555">
        <f t="shared" si="396"/>
        <v>41554</v>
      </c>
      <c r="AO183" s="1098">
        <f t="shared" si="396"/>
        <v>41589</v>
      </c>
      <c r="AP183" s="1098">
        <f t="shared" si="396"/>
        <v>41624</v>
      </c>
      <c r="AQ183" s="1096">
        <f t="shared" si="396"/>
        <v>41315</v>
      </c>
      <c r="AR183" s="555">
        <f t="shared" si="396"/>
        <v>41708</v>
      </c>
      <c r="AS183" s="555">
        <f>AS180</f>
        <v>41736</v>
      </c>
      <c r="AT183" s="555">
        <f>AT180</f>
        <v>41764</v>
      </c>
      <c r="AU183" s="555" t="s">
        <v>245</v>
      </c>
      <c r="AV183" s="555">
        <v>41806</v>
      </c>
      <c r="AW183" s="555">
        <f t="shared" ref="AW183:BR183" si="397">AW180</f>
        <v>41476</v>
      </c>
      <c r="AX183" s="555">
        <f t="shared" si="397"/>
        <v>41884</v>
      </c>
      <c r="AY183" s="555">
        <f t="shared" si="397"/>
        <v>41911</v>
      </c>
      <c r="AZ183" s="555">
        <f t="shared" si="397"/>
        <v>41953</v>
      </c>
      <c r="BA183" s="555">
        <f t="shared" si="397"/>
        <v>41974</v>
      </c>
      <c r="BB183" s="555">
        <v>41651</v>
      </c>
      <c r="BC183" s="555">
        <f t="shared" si="397"/>
        <v>42051</v>
      </c>
      <c r="BD183" s="555">
        <f t="shared" si="397"/>
        <v>42086</v>
      </c>
      <c r="BE183" s="555">
        <f t="shared" si="397"/>
        <v>42121</v>
      </c>
      <c r="BF183" s="555">
        <f t="shared" si="397"/>
        <v>42149</v>
      </c>
      <c r="BG183" s="555" t="s">
        <v>245</v>
      </c>
      <c r="BH183" s="555">
        <f t="shared" si="397"/>
        <v>42191</v>
      </c>
      <c r="BI183" s="555">
        <f t="shared" si="397"/>
        <v>42233</v>
      </c>
      <c r="BJ183" s="555">
        <f t="shared" si="397"/>
        <v>42247</v>
      </c>
      <c r="BK183" s="555">
        <f t="shared" si="397"/>
        <v>42282</v>
      </c>
      <c r="BL183" s="555">
        <f t="shared" si="397"/>
        <v>42317</v>
      </c>
      <c r="BM183" s="555">
        <f t="shared" si="397"/>
        <v>42352</v>
      </c>
      <c r="BN183" s="555">
        <f t="shared" si="397"/>
        <v>42387</v>
      </c>
      <c r="BO183" s="555">
        <f t="shared" si="397"/>
        <v>42422</v>
      </c>
      <c r="BP183" s="555">
        <f t="shared" si="397"/>
        <v>42457</v>
      </c>
      <c r="BQ183" s="555">
        <f t="shared" si="397"/>
        <v>42492</v>
      </c>
      <c r="BR183" s="555">
        <f t="shared" si="397"/>
        <v>42520</v>
      </c>
      <c r="BS183" s="555" t="s">
        <v>332</v>
      </c>
      <c r="BT183" s="555">
        <f>BT180</f>
        <v>42556</v>
      </c>
      <c r="BU183" s="555">
        <f t="shared" ref="BU183:CA183" si="398">BU180</f>
        <v>42583</v>
      </c>
      <c r="BV183" s="555">
        <f t="shared" si="398"/>
        <v>42625</v>
      </c>
      <c r="BW183" s="555">
        <f t="shared" si="398"/>
        <v>42653</v>
      </c>
      <c r="BX183" s="555">
        <f t="shared" si="398"/>
        <v>42681</v>
      </c>
      <c r="BY183" s="555">
        <f>BY180</f>
        <v>42723</v>
      </c>
      <c r="BZ183" s="555">
        <f t="shared" si="398"/>
        <v>42744</v>
      </c>
      <c r="CA183" s="555">
        <f t="shared" si="398"/>
        <v>42793</v>
      </c>
      <c r="CB183" s="555">
        <f>CB180</f>
        <v>42828</v>
      </c>
      <c r="CC183" s="555">
        <f>CC180</f>
        <v>42863</v>
      </c>
      <c r="CD183" s="555">
        <f>CD180</f>
        <v>42891</v>
      </c>
      <c r="CE183" s="555" t="s">
        <v>245</v>
      </c>
      <c r="CF183" s="557">
        <f>CF180</f>
        <v>42561</v>
      </c>
      <c r="CG183" s="557"/>
      <c r="CH183" s="555"/>
      <c r="CI183" s="1096"/>
      <c r="CJ183" s="555">
        <f>CJ180</f>
        <v>43052</v>
      </c>
      <c r="CK183" s="555">
        <f>CK180</f>
        <v>43087</v>
      </c>
      <c r="CL183" s="555"/>
      <c r="CM183" s="1096"/>
      <c r="CN183" s="555"/>
      <c r="CO183" s="1096"/>
      <c r="CP183" s="555">
        <f>CP180</f>
        <v>43255</v>
      </c>
      <c r="CQ183" s="1096" t="s">
        <v>245</v>
      </c>
      <c r="CR183" s="555"/>
      <c r="CS183" s="1098"/>
      <c r="CT183" s="555"/>
      <c r="CU183" s="555"/>
      <c r="CV183" s="555"/>
      <c r="CW183" s="486"/>
      <c r="CX183" s="557"/>
      <c r="CY183" s="555"/>
      <c r="CZ183" s="555"/>
      <c r="DA183" s="555"/>
      <c r="DB183" s="555"/>
      <c r="DC183" s="555"/>
      <c r="DD183" s="555"/>
      <c r="DE183" s="555"/>
      <c r="DF183" s="555"/>
      <c r="DG183" s="555"/>
      <c r="DH183" s="555"/>
      <c r="DI183" s="557"/>
      <c r="DJ183" s="1672"/>
      <c r="DK183" s="1096"/>
      <c r="DL183" s="1672"/>
      <c r="DM183" s="1098"/>
      <c r="DN183" s="555"/>
      <c r="DO183" s="555"/>
      <c r="DP183" s="557"/>
      <c r="DQ183" s="1672"/>
      <c r="DR183" s="1096"/>
      <c r="DS183" s="1672"/>
    </row>
    <row r="184" spans="1:123" s="20" customFormat="1" ht="30" customHeight="1" thickBot="1" x14ac:dyDescent="0.4">
      <c r="A184" s="1844"/>
      <c r="B184" s="1847"/>
      <c r="C184" s="1346" t="s">
        <v>345</v>
      </c>
      <c r="D184" s="1346"/>
      <c r="E184" s="294"/>
      <c r="F184" s="1347"/>
      <c r="G184" s="294"/>
      <c r="H184" s="296"/>
      <c r="I184" s="294"/>
      <c r="J184" s="296"/>
      <c r="K184" s="294"/>
      <c r="L184" s="296"/>
      <c r="M184" s="294"/>
      <c r="N184" s="297"/>
      <c r="O184" s="294"/>
      <c r="P184" s="296"/>
      <c r="Q184" s="294"/>
      <c r="R184" s="296"/>
      <c r="S184" s="297"/>
      <c r="T184" s="294"/>
      <c r="U184" s="296"/>
      <c r="V184" s="299"/>
      <c r="W184" s="1348"/>
      <c r="X184" s="294"/>
      <c r="Y184" s="294"/>
      <c r="Z184" s="294"/>
      <c r="AA184" s="296"/>
      <c r="AB184" s="297">
        <f>AB195+7</f>
        <v>41213</v>
      </c>
      <c r="AC184" s="297">
        <f>AC195+7</f>
        <v>41240</v>
      </c>
      <c r="AD184" s="302">
        <v>40910</v>
      </c>
      <c r="AE184" s="297">
        <f>AE195+7</f>
        <v>41310</v>
      </c>
      <c r="AF184" s="297">
        <f>AF195+7</f>
        <v>41346</v>
      </c>
      <c r="AG184" s="297">
        <f>AG195+7</f>
        <v>41366</v>
      </c>
      <c r="AH184" s="297">
        <f>AH195+7</f>
        <v>41402</v>
      </c>
      <c r="AI184" s="297">
        <f>AI195+7</f>
        <v>41423</v>
      </c>
      <c r="AJ184" s="297" t="s">
        <v>114</v>
      </c>
      <c r="AK184" s="297">
        <f>AK195+7</f>
        <v>41458</v>
      </c>
      <c r="AL184" s="297">
        <f>AL195+7</f>
        <v>41486</v>
      </c>
      <c r="AM184" s="297">
        <f t="shared" ref="AM184:AR184" si="399">AM195+7</f>
        <v>41521</v>
      </c>
      <c r="AN184" s="294">
        <f t="shared" si="399"/>
        <v>41549</v>
      </c>
      <c r="AO184" s="296">
        <f t="shared" si="399"/>
        <v>41584</v>
      </c>
      <c r="AP184" s="297">
        <f t="shared" si="399"/>
        <v>41619</v>
      </c>
      <c r="AQ184" s="297">
        <f t="shared" si="399"/>
        <v>41310</v>
      </c>
      <c r="AR184" s="294">
        <f t="shared" si="399"/>
        <v>41703</v>
      </c>
      <c r="AS184" s="294">
        <f>AS195+7</f>
        <v>41730</v>
      </c>
      <c r="AT184" s="294">
        <f>AT195+7</f>
        <v>41759</v>
      </c>
      <c r="AU184" s="294" t="s">
        <v>245</v>
      </c>
      <c r="AV184" s="294">
        <v>41436</v>
      </c>
      <c r="AW184" s="294">
        <f>AW195+7</f>
        <v>41471</v>
      </c>
      <c r="AX184" s="294">
        <f>AX195+6</f>
        <v>41512</v>
      </c>
      <c r="AY184" s="294">
        <f t="shared" ref="AY184:BK184" si="400">AY195+7</f>
        <v>41906</v>
      </c>
      <c r="AZ184" s="294">
        <f t="shared" si="400"/>
        <v>41948</v>
      </c>
      <c r="BA184" s="294">
        <f t="shared" si="400"/>
        <v>41969</v>
      </c>
      <c r="BB184" s="299">
        <v>41995</v>
      </c>
      <c r="BC184" s="294">
        <f t="shared" si="400"/>
        <v>42046</v>
      </c>
      <c r="BD184" s="294">
        <f t="shared" si="400"/>
        <v>42081</v>
      </c>
      <c r="BE184" s="294">
        <f t="shared" si="400"/>
        <v>42116</v>
      </c>
      <c r="BF184" s="294">
        <f t="shared" si="400"/>
        <v>42144</v>
      </c>
      <c r="BG184" s="294" t="s">
        <v>245</v>
      </c>
      <c r="BH184" s="294">
        <f t="shared" si="400"/>
        <v>42179</v>
      </c>
      <c r="BI184" s="294">
        <f t="shared" si="400"/>
        <v>42221</v>
      </c>
      <c r="BJ184" s="294">
        <f t="shared" si="400"/>
        <v>42229</v>
      </c>
      <c r="BK184" s="294">
        <f t="shared" si="400"/>
        <v>42257</v>
      </c>
      <c r="BL184" s="294">
        <f>BL195+7</f>
        <v>42292</v>
      </c>
      <c r="BM184" s="294">
        <f t="shared" ref="BM184:BR184" si="401">BM191+2</f>
        <v>42347</v>
      </c>
      <c r="BN184" s="294">
        <f t="shared" si="401"/>
        <v>42382</v>
      </c>
      <c r="BO184" s="294">
        <f t="shared" si="401"/>
        <v>42417</v>
      </c>
      <c r="BP184" s="294">
        <f t="shared" si="401"/>
        <v>42452</v>
      </c>
      <c r="BQ184" s="294">
        <f t="shared" si="401"/>
        <v>42487</v>
      </c>
      <c r="BR184" s="294">
        <f t="shared" si="401"/>
        <v>42515</v>
      </c>
      <c r="BS184" s="294" t="s">
        <v>332</v>
      </c>
      <c r="BT184" s="294">
        <f>BT191+2</f>
        <v>42550</v>
      </c>
      <c r="BU184" s="294">
        <f t="shared" ref="BU184:CA184" si="402">BU191+2</f>
        <v>42578</v>
      </c>
      <c r="BV184" s="294">
        <f t="shared" si="402"/>
        <v>42620</v>
      </c>
      <c r="BW184" s="294">
        <f t="shared" si="402"/>
        <v>42648</v>
      </c>
      <c r="BX184" s="294">
        <f t="shared" si="402"/>
        <v>42676</v>
      </c>
      <c r="BY184" s="294">
        <f>BY191+2</f>
        <v>42718</v>
      </c>
      <c r="BZ184" s="294">
        <f t="shared" si="402"/>
        <v>42739</v>
      </c>
      <c r="CA184" s="294">
        <f t="shared" si="402"/>
        <v>42788</v>
      </c>
      <c r="CB184" s="294">
        <f>CB191+2</f>
        <v>42823</v>
      </c>
      <c r="CC184" s="294">
        <f>CC191+2</f>
        <v>42858</v>
      </c>
      <c r="CD184" s="294">
        <f>CD191+2</f>
        <v>42886</v>
      </c>
      <c r="CE184" s="294" t="s">
        <v>245</v>
      </c>
      <c r="CF184" s="297">
        <f>CF191+2</f>
        <v>42556</v>
      </c>
      <c r="CG184" s="297">
        <f>CG191+2</f>
        <v>42963</v>
      </c>
      <c r="CH184" s="294">
        <f t="shared" ref="CH184:CY184" si="403">CH191+2</f>
        <v>42984</v>
      </c>
      <c r="CI184" s="296">
        <f t="shared" si="403"/>
        <v>43012</v>
      </c>
      <c r="CJ184" s="294">
        <f t="shared" si="403"/>
        <v>43047</v>
      </c>
      <c r="CK184" s="296">
        <f t="shared" si="403"/>
        <v>43089</v>
      </c>
      <c r="CL184" s="294">
        <f t="shared" si="403"/>
        <v>43110</v>
      </c>
      <c r="CM184" s="296">
        <f t="shared" si="403"/>
        <v>43145</v>
      </c>
      <c r="CN184" s="294">
        <f t="shared" si="403"/>
        <v>43187</v>
      </c>
      <c r="CO184" s="296">
        <f t="shared" si="403"/>
        <v>43222</v>
      </c>
      <c r="CP184" s="294">
        <f t="shared" si="403"/>
        <v>43250</v>
      </c>
      <c r="CQ184" s="296" t="s">
        <v>245</v>
      </c>
      <c r="CR184" s="294">
        <f t="shared" si="403"/>
        <v>43292</v>
      </c>
      <c r="CS184" s="295">
        <f t="shared" si="403"/>
        <v>43313</v>
      </c>
      <c r="CT184" s="294">
        <f t="shared" si="403"/>
        <v>43341</v>
      </c>
      <c r="CU184" s="294"/>
      <c r="CV184" s="294">
        <f t="shared" si="403"/>
        <v>43397</v>
      </c>
      <c r="CW184" s="486">
        <f t="shared" si="403"/>
        <v>43446</v>
      </c>
      <c r="CX184" s="297"/>
      <c r="CY184" s="294">
        <f t="shared" si="403"/>
        <v>43488</v>
      </c>
      <c r="CZ184" s="294">
        <f>CZ191+2</f>
        <v>43558</v>
      </c>
      <c r="DA184" s="294">
        <f>DA191+2</f>
        <v>43249</v>
      </c>
      <c r="DB184" s="294">
        <f>DB191+2</f>
        <v>43677</v>
      </c>
      <c r="DC184" s="294"/>
      <c r="DD184" s="294">
        <f>DD191+2</f>
        <v>43740</v>
      </c>
      <c r="DE184" s="294"/>
      <c r="DF184" s="294">
        <f>DF191+2</f>
        <v>43873</v>
      </c>
      <c r="DG184" s="294">
        <f>DG191+2</f>
        <v>43908</v>
      </c>
      <c r="DH184" s="294">
        <f>DH191+2</f>
        <v>43605</v>
      </c>
      <c r="DI184" s="297">
        <f>DI191+2</f>
        <v>44034</v>
      </c>
      <c r="DJ184" s="1672"/>
      <c r="DK184" s="296">
        <f>DK191+2</f>
        <v>44111</v>
      </c>
      <c r="DL184" s="1672"/>
      <c r="DM184" s="295">
        <f>DM191+2</f>
        <v>43871</v>
      </c>
      <c r="DN184" s="294">
        <f>DN191+2</f>
        <v>43907</v>
      </c>
      <c r="DO184" s="294">
        <f>DO191+2</f>
        <v>44335</v>
      </c>
      <c r="DP184" s="297">
        <f>DP191+2</f>
        <v>44398</v>
      </c>
      <c r="DQ184" s="1672"/>
      <c r="DR184" s="296">
        <f>DR191+2</f>
        <v>44475</v>
      </c>
      <c r="DS184" s="1672"/>
    </row>
    <row r="185" spans="1:123" ht="30" customHeight="1" thickBot="1" x14ac:dyDescent="0.4">
      <c r="A185" s="1844"/>
      <c r="B185" s="1847"/>
      <c r="C185" s="1349" t="s">
        <v>283</v>
      </c>
      <c r="D185" s="1349"/>
      <c r="E185" s="366"/>
      <c r="F185" s="361"/>
      <c r="G185" s="361"/>
      <c r="H185" s="361"/>
      <c r="I185" s="361"/>
      <c r="J185" s="361"/>
      <c r="K185" s="362"/>
      <c r="L185" s="175"/>
      <c r="M185" s="362"/>
      <c r="N185" s="362"/>
      <c r="O185" s="363"/>
      <c r="P185" s="364"/>
      <c r="Q185" s="363"/>
      <c r="R185" s="362"/>
      <c r="S185" s="362"/>
      <c r="T185" s="362"/>
      <c r="U185" s="364"/>
      <c r="V185" s="364"/>
      <c r="W185" s="364"/>
      <c r="X185" s="174"/>
      <c r="Y185" s="362"/>
      <c r="Z185" s="362"/>
      <c r="AA185" s="174"/>
      <c r="AB185" s="362">
        <f t="shared" ref="AB185:AI186" si="404">AB187</f>
        <v>41219</v>
      </c>
      <c r="AC185" s="362">
        <f t="shared" si="404"/>
        <v>41247</v>
      </c>
      <c r="AD185" s="364">
        <v>40916</v>
      </c>
      <c r="AE185" s="362">
        <f t="shared" si="404"/>
        <v>41316</v>
      </c>
      <c r="AF185" s="362">
        <f t="shared" si="404"/>
        <v>41352</v>
      </c>
      <c r="AG185" s="362">
        <f t="shared" si="404"/>
        <v>41373</v>
      </c>
      <c r="AH185" s="362">
        <f t="shared" si="404"/>
        <v>41408</v>
      </c>
      <c r="AI185" s="362">
        <f t="shared" si="404"/>
        <v>41429</v>
      </c>
      <c r="AJ185" s="174" t="s">
        <v>114</v>
      </c>
      <c r="AK185" s="362">
        <f>AK187</f>
        <v>41464</v>
      </c>
      <c r="AL185" s="361">
        <f>AL187</f>
        <v>41492</v>
      </c>
      <c r="AM185" s="361">
        <f t="shared" ref="AM185:AR186" si="405">AM187</f>
        <v>41527</v>
      </c>
      <c r="AN185" s="362">
        <f t="shared" si="405"/>
        <v>41555</v>
      </c>
      <c r="AO185" s="365">
        <f t="shared" si="405"/>
        <v>41590</v>
      </c>
      <c r="AP185" s="362">
        <f t="shared" si="405"/>
        <v>41625</v>
      </c>
      <c r="AQ185" s="361">
        <f t="shared" si="405"/>
        <v>41316</v>
      </c>
      <c r="AR185" s="362">
        <f t="shared" si="405"/>
        <v>41709</v>
      </c>
      <c r="AS185" s="362">
        <f>AS187</f>
        <v>41737</v>
      </c>
      <c r="AT185" s="362">
        <f>AT187</f>
        <v>41765</v>
      </c>
      <c r="AU185" s="174" t="s">
        <v>245</v>
      </c>
      <c r="AV185" s="362">
        <v>41807</v>
      </c>
      <c r="AW185" s="362">
        <f>AW187</f>
        <v>41477</v>
      </c>
      <c r="AX185" s="362">
        <f t="shared" ref="AX185:BA186" si="406">AX187</f>
        <v>41884</v>
      </c>
      <c r="AY185" s="362">
        <f t="shared" si="406"/>
        <v>41912</v>
      </c>
      <c r="AZ185" s="362">
        <f t="shared" si="406"/>
        <v>41954</v>
      </c>
      <c r="BA185" s="362">
        <f t="shared" si="406"/>
        <v>41975</v>
      </c>
      <c r="BB185" s="362">
        <v>41652</v>
      </c>
      <c r="BC185" s="362">
        <f t="shared" ref="BB185:BR186" si="407">BC187</f>
        <v>42052</v>
      </c>
      <c r="BD185" s="362">
        <f t="shared" si="407"/>
        <v>42087</v>
      </c>
      <c r="BE185" s="362">
        <f t="shared" si="407"/>
        <v>42122</v>
      </c>
      <c r="BF185" s="362">
        <f t="shared" si="407"/>
        <v>42150</v>
      </c>
      <c r="BG185" s="174" t="s">
        <v>245</v>
      </c>
      <c r="BH185" s="362">
        <f t="shared" si="407"/>
        <v>42192</v>
      </c>
      <c r="BI185" s="362">
        <f t="shared" si="407"/>
        <v>42234</v>
      </c>
      <c r="BJ185" s="362">
        <f t="shared" si="407"/>
        <v>42248</v>
      </c>
      <c r="BK185" s="362">
        <f t="shared" si="407"/>
        <v>42283</v>
      </c>
      <c r="BL185" s="362">
        <f t="shared" si="407"/>
        <v>42318</v>
      </c>
      <c r="BM185" s="362">
        <f t="shared" si="407"/>
        <v>42353</v>
      </c>
      <c r="BN185" s="362">
        <f t="shared" si="407"/>
        <v>42388</v>
      </c>
      <c r="BO185" s="362">
        <f t="shared" si="407"/>
        <v>42423</v>
      </c>
      <c r="BP185" s="362">
        <f t="shared" si="407"/>
        <v>42458</v>
      </c>
      <c r="BQ185" s="362">
        <f t="shared" si="407"/>
        <v>42493</v>
      </c>
      <c r="BR185" s="362">
        <f t="shared" si="407"/>
        <v>42521</v>
      </c>
      <c r="BS185" s="362" t="s">
        <v>332</v>
      </c>
      <c r="BT185" s="362">
        <f>BT187</f>
        <v>42556</v>
      </c>
      <c r="BU185" s="362">
        <f t="shared" ref="BU185:CF186" si="408">BU187</f>
        <v>42584</v>
      </c>
      <c r="BV185" s="362">
        <f t="shared" si="408"/>
        <v>42626</v>
      </c>
      <c r="BW185" s="362">
        <f t="shared" si="408"/>
        <v>42654</v>
      </c>
      <c r="BX185" s="362">
        <f t="shared" si="408"/>
        <v>42682</v>
      </c>
      <c r="BY185" s="362">
        <f>BY187</f>
        <v>42724</v>
      </c>
      <c r="BZ185" s="362">
        <f t="shared" si="408"/>
        <v>42745</v>
      </c>
      <c r="CA185" s="362">
        <f t="shared" si="408"/>
        <v>42794</v>
      </c>
      <c r="CB185" s="362">
        <f t="shared" si="408"/>
        <v>42829</v>
      </c>
      <c r="CC185" s="362">
        <f t="shared" si="408"/>
        <v>42864</v>
      </c>
      <c r="CD185" s="362">
        <f t="shared" si="408"/>
        <v>42892</v>
      </c>
      <c r="CE185" s="362" t="s">
        <v>245</v>
      </c>
      <c r="CF185" s="361">
        <f t="shared" si="408"/>
        <v>42562</v>
      </c>
      <c r="CG185" s="358">
        <f>CG187</f>
        <v>42969</v>
      </c>
      <c r="CH185" s="357">
        <f t="shared" ref="CH185:CY186" si="409">CH187</f>
        <v>42990</v>
      </c>
      <c r="CI185" s="359">
        <f t="shared" si="409"/>
        <v>43018</v>
      </c>
      <c r="CJ185" s="357">
        <f t="shared" si="409"/>
        <v>43053</v>
      </c>
      <c r="CK185" s="359">
        <f t="shared" si="409"/>
        <v>43095</v>
      </c>
      <c r="CL185" s="357">
        <f t="shared" si="409"/>
        <v>43116</v>
      </c>
      <c r="CM185" s="359">
        <f t="shared" si="409"/>
        <v>43151</v>
      </c>
      <c r="CN185" s="357">
        <f t="shared" si="409"/>
        <v>43193</v>
      </c>
      <c r="CO185" s="359">
        <f t="shared" si="409"/>
        <v>43228</v>
      </c>
      <c r="CP185" s="357">
        <f t="shared" si="409"/>
        <v>43256</v>
      </c>
      <c r="CQ185" s="394" t="s">
        <v>245</v>
      </c>
      <c r="CR185" s="176">
        <f t="shared" si="409"/>
        <v>43298</v>
      </c>
      <c r="CS185" s="733">
        <f t="shared" si="409"/>
        <v>43319</v>
      </c>
      <c r="CT185" s="357">
        <f t="shared" si="409"/>
        <v>43347</v>
      </c>
      <c r="CU185" s="357"/>
      <c r="CV185" s="357">
        <f t="shared" si="409"/>
        <v>43403</v>
      </c>
      <c r="CW185" s="720">
        <f t="shared" si="409"/>
        <v>43452</v>
      </c>
      <c r="CX185" s="358"/>
      <c r="CY185" s="357">
        <f t="shared" si="409"/>
        <v>43494</v>
      </c>
      <c r="CZ185" s="357">
        <f t="shared" ref="CZ185:DB186" si="410">CZ187</f>
        <v>43564</v>
      </c>
      <c r="DA185" s="357">
        <f t="shared" si="410"/>
        <v>43255</v>
      </c>
      <c r="DB185" s="357">
        <f t="shared" si="410"/>
        <v>43683</v>
      </c>
      <c r="DC185" s="357"/>
      <c r="DD185" s="357">
        <f t="shared" ref="DD185:DF186" si="411">DD187</f>
        <v>43746</v>
      </c>
      <c r="DE185" s="357"/>
      <c r="DF185" s="357">
        <f t="shared" si="411"/>
        <v>43879</v>
      </c>
      <c r="DG185" s="357">
        <f t="shared" ref="DG185:DI186" si="412">DG187</f>
        <v>43914</v>
      </c>
      <c r="DH185" s="357">
        <f t="shared" si="412"/>
        <v>43611</v>
      </c>
      <c r="DI185" s="358">
        <f t="shared" si="412"/>
        <v>44040</v>
      </c>
      <c r="DJ185" s="1680"/>
      <c r="DK185" s="359">
        <f>DK187</f>
        <v>44117</v>
      </c>
      <c r="DL185" s="1680"/>
      <c r="DM185" s="733">
        <f t="shared" ref="DM185:DP186" si="413">DM187</f>
        <v>43877</v>
      </c>
      <c r="DN185" s="357">
        <f t="shared" si="413"/>
        <v>43913</v>
      </c>
      <c r="DO185" s="357">
        <f t="shared" si="413"/>
        <v>44341</v>
      </c>
      <c r="DP185" s="358">
        <f t="shared" si="413"/>
        <v>44404</v>
      </c>
      <c r="DQ185" s="1680"/>
      <c r="DR185" s="359">
        <f>DR187</f>
        <v>44481</v>
      </c>
      <c r="DS185" s="1680"/>
    </row>
    <row r="186" spans="1:123" ht="30" customHeight="1" thickBot="1" x14ac:dyDescent="0.4">
      <c r="A186" s="1844"/>
      <c r="B186" s="1847"/>
      <c r="C186" s="1349" t="s">
        <v>284</v>
      </c>
      <c r="D186" s="1349"/>
      <c r="E186" s="366"/>
      <c r="F186" s="361"/>
      <c r="G186" s="361"/>
      <c r="H186" s="361"/>
      <c r="I186" s="361"/>
      <c r="J186" s="361"/>
      <c r="K186" s="362"/>
      <c r="L186" s="175"/>
      <c r="M186" s="362"/>
      <c r="N186" s="362"/>
      <c r="O186" s="363"/>
      <c r="P186" s="364"/>
      <c r="Q186" s="363"/>
      <c r="R186" s="362"/>
      <c r="S186" s="362"/>
      <c r="T186" s="362"/>
      <c r="U186" s="364"/>
      <c r="V186" s="364"/>
      <c r="W186" s="364"/>
      <c r="X186" s="1350"/>
      <c r="Y186" s="362"/>
      <c r="Z186" s="362"/>
      <c r="AA186" s="174"/>
      <c r="AB186" s="362">
        <f t="shared" si="404"/>
        <v>41215</v>
      </c>
      <c r="AC186" s="362">
        <f t="shared" si="404"/>
        <v>41243</v>
      </c>
      <c r="AD186" s="364">
        <v>40912</v>
      </c>
      <c r="AE186" s="362">
        <f t="shared" si="404"/>
        <v>41312</v>
      </c>
      <c r="AF186" s="362">
        <f t="shared" si="404"/>
        <v>41348</v>
      </c>
      <c r="AG186" s="362">
        <f t="shared" si="404"/>
        <v>41369</v>
      </c>
      <c r="AH186" s="362">
        <f t="shared" si="404"/>
        <v>41404</v>
      </c>
      <c r="AI186" s="362">
        <f t="shared" si="404"/>
        <v>41425</v>
      </c>
      <c r="AJ186" s="174" t="s">
        <v>114</v>
      </c>
      <c r="AK186" s="362">
        <f>AK188</f>
        <v>41460</v>
      </c>
      <c r="AL186" s="361">
        <f>AL188</f>
        <v>41488</v>
      </c>
      <c r="AM186" s="361">
        <f t="shared" si="405"/>
        <v>41523</v>
      </c>
      <c r="AN186" s="362">
        <f t="shared" si="405"/>
        <v>41551</v>
      </c>
      <c r="AO186" s="365">
        <f t="shared" si="405"/>
        <v>41586</v>
      </c>
      <c r="AP186" s="362">
        <f t="shared" si="405"/>
        <v>41621</v>
      </c>
      <c r="AQ186" s="361">
        <f t="shared" si="405"/>
        <v>41312</v>
      </c>
      <c r="AR186" s="362">
        <f t="shared" si="405"/>
        <v>41705</v>
      </c>
      <c r="AS186" s="362">
        <f>AS188</f>
        <v>41733</v>
      </c>
      <c r="AT186" s="362">
        <f>AT188</f>
        <v>41761</v>
      </c>
      <c r="AU186" s="174" t="s">
        <v>245</v>
      </c>
      <c r="AV186" s="362">
        <v>41803</v>
      </c>
      <c r="AW186" s="362">
        <f>AW188</f>
        <v>41473</v>
      </c>
      <c r="AX186" s="362">
        <f t="shared" si="406"/>
        <v>41880</v>
      </c>
      <c r="AY186" s="362">
        <f t="shared" si="406"/>
        <v>41908</v>
      </c>
      <c r="AZ186" s="362">
        <f t="shared" si="406"/>
        <v>41950</v>
      </c>
      <c r="BA186" s="362">
        <f t="shared" si="406"/>
        <v>41971</v>
      </c>
      <c r="BB186" s="362">
        <f t="shared" si="407"/>
        <v>42013</v>
      </c>
      <c r="BC186" s="362">
        <f t="shared" si="407"/>
        <v>42048</v>
      </c>
      <c r="BD186" s="362">
        <f t="shared" si="407"/>
        <v>42083</v>
      </c>
      <c r="BE186" s="362">
        <f t="shared" si="407"/>
        <v>42118</v>
      </c>
      <c r="BF186" s="362">
        <f t="shared" si="407"/>
        <v>42146</v>
      </c>
      <c r="BG186" s="174" t="s">
        <v>245</v>
      </c>
      <c r="BH186" s="362">
        <f t="shared" si="407"/>
        <v>42188</v>
      </c>
      <c r="BI186" s="362">
        <f t="shared" si="407"/>
        <v>42230</v>
      </c>
      <c r="BJ186" s="362">
        <f t="shared" si="407"/>
        <v>42244</v>
      </c>
      <c r="BK186" s="362">
        <f t="shared" si="407"/>
        <v>42279</v>
      </c>
      <c r="BL186" s="362">
        <f t="shared" si="407"/>
        <v>42314</v>
      </c>
      <c r="BM186" s="362">
        <f t="shared" si="407"/>
        <v>42349</v>
      </c>
      <c r="BN186" s="362">
        <f t="shared" si="407"/>
        <v>42384</v>
      </c>
      <c r="BO186" s="362">
        <f t="shared" si="407"/>
        <v>42419</v>
      </c>
      <c r="BP186" s="362">
        <f t="shared" si="407"/>
        <v>42454</v>
      </c>
      <c r="BQ186" s="362">
        <f t="shared" si="407"/>
        <v>42489</v>
      </c>
      <c r="BR186" s="362">
        <f t="shared" si="407"/>
        <v>42517</v>
      </c>
      <c r="BS186" s="362" t="s">
        <v>332</v>
      </c>
      <c r="BT186" s="362">
        <f>BT188</f>
        <v>42552</v>
      </c>
      <c r="BU186" s="362">
        <f t="shared" si="408"/>
        <v>42580</v>
      </c>
      <c r="BV186" s="362">
        <f t="shared" si="408"/>
        <v>42622</v>
      </c>
      <c r="BW186" s="362">
        <f t="shared" si="408"/>
        <v>42650</v>
      </c>
      <c r="BX186" s="362">
        <f t="shared" si="408"/>
        <v>42678</v>
      </c>
      <c r="BY186" s="362">
        <f>BY188</f>
        <v>42720</v>
      </c>
      <c r="BZ186" s="362">
        <f t="shared" si="408"/>
        <v>42741</v>
      </c>
      <c r="CA186" s="362">
        <f t="shared" si="408"/>
        <v>42790</v>
      </c>
      <c r="CB186" s="362">
        <f t="shared" si="408"/>
        <v>42825</v>
      </c>
      <c r="CC186" s="362">
        <f t="shared" si="408"/>
        <v>42860</v>
      </c>
      <c r="CD186" s="362">
        <f t="shared" si="408"/>
        <v>42888</v>
      </c>
      <c r="CE186" s="362" t="s">
        <v>245</v>
      </c>
      <c r="CF186" s="361">
        <f t="shared" si="408"/>
        <v>42558</v>
      </c>
      <c r="CG186" s="358">
        <f>CG188</f>
        <v>42965</v>
      </c>
      <c r="CH186" s="357">
        <f t="shared" si="409"/>
        <v>42986</v>
      </c>
      <c r="CI186" s="359">
        <f t="shared" si="409"/>
        <v>43014</v>
      </c>
      <c r="CJ186" s="357">
        <f t="shared" si="409"/>
        <v>43049</v>
      </c>
      <c r="CK186" s="359">
        <f t="shared" si="409"/>
        <v>43091</v>
      </c>
      <c r="CL186" s="357">
        <f t="shared" si="409"/>
        <v>43112</v>
      </c>
      <c r="CM186" s="359">
        <f t="shared" si="409"/>
        <v>43147</v>
      </c>
      <c r="CN186" s="357">
        <f t="shared" si="409"/>
        <v>43189</v>
      </c>
      <c r="CO186" s="359">
        <f t="shared" si="409"/>
        <v>43224</v>
      </c>
      <c r="CP186" s="357">
        <f t="shared" si="409"/>
        <v>43252</v>
      </c>
      <c r="CQ186" s="394" t="s">
        <v>245</v>
      </c>
      <c r="CR186" s="176">
        <f t="shared" si="409"/>
        <v>43294</v>
      </c>
      <c r="CS186" s="733">
        <f t="shared" si="409"/>
        <v>43315</v>
      </c>
      <c r="CT186" s="357">
        <f t="shared" si="409"/>
        <v>43343</v>
      </c>
      <c r="CU186" s="357"/>
      <c r="CV186" s="357">
        <f t="shared" si="409"/>
        <v>43399</v>
      </c>
      <c r="CW186" s="720">
        <f t="shared" si="409"/>
        <v>43448</v>
      </c>
      <c r="CX186" s="358"/>
      <c r="CY186" s="357">
        <f t="shared" si="409"/>
        <v>43490</v>
      </c>
      <c r="CZ186" s="357">
        <f t="shared" si="410"/>
        <v>43560</v>
      </c>
      <c r="DA186" s="357">
        <f t="shared" si="410"/>
        <v>43251</v>
      </c>
      <c r="DB186" s="357">
        <f t="shared" si="410"/>
        <v>43679</v>
      </c>
      <c r="DC186" s="357"/>
      <c r="DD186" s="357">
        <f t="shared" si="411"/>
        <v>43742</v>
      </c>
      <c r="DE186" s="357"/>
      <c r="DF186" s="357">
        <f t="shared" si="411"/>
        <v>43875</v>
      </c>
      <c r="DG186" s="357">
        <f t="shared" si="412"/>
        <v>43910</v>
      </c>
      <c r="DH186" s="357">
        <f t="shared" si="412"/>
        <v>43607</v>
      </c>
      <c r="DI186" s="358">
        <f t="shared" si="412"/>
        <v>44036</v>
      </c>
      <c r="DJ186" s="1680"/>
      <c r="DK186" s="359">
        <f>DK188</f>
        <v>44113</v>
      </c>
      <c r="DL186" s="1680"/>
      <c r="DM186" s="733">
        <f t="shared" si="413"/>
        <v>43873</v>
      </c>
      <c r="DN186" s="357">
        <f t="shared" si="413"/>
        <v>43909</v>
      </c>
      <c r="DO186" s="357">
        <f t="shared" si="413"/>
        <v>44337</v>
      </c>
      <c r="DP186" s="358">
        <f t="shared" si="413"/>
        <v>44400</v>
      </c>
      <c r="DQ186" s="1680"/>
      <c r="DR186" s="359">
        <f>DR188</f>
        <v>44477</v>
      </c>
      <c r="DS186" s="1680"/>
    </row>
    <row r="187" spans="1:123" ht="30" customHeight="1" thickBot="1" x14ac:dyDescent="0.4">
      <c r="A187" s="1844"/>
      <c r="B187" s="1847"/>
      <c r="C187" s="1349" t="s">
        <v>132</v>
      </c>
      <c r="D187" s="1349"/>
      <c r="E187" s="366"/>
      <c r="F187" s="366"/>
      <c r="G187" s="366"/>
      <c r="H187" s="366"/>
      <c r="I187" s="366"/>
      <c r="J187" s="367"/>
      <c r="K187" s="366"/>
      <c r="L187" s="337"/>
      <c r="M187" s="366"/>
      <c r="N187" s="366"/>
      <c r="O187" s="368"/>
      <c r="P187" s="369"/>
      <c r="Q187" s="368"/>
      <c r="R187" s="366"/>
      <c r="S187" s="366"/>
      <c r="T187" s="366"/>
      <c r="U187" s="369"/>
      <c r="V187" s="369"/>
      <c r="W187" s="369"/>
      <c r="X187" s="1350"/>
      <c r="Y187" s="366"/>
      <c r="Z187" s="366"/>
      <c r="AA187" s="1350"/>
      <c r="AB187" s="366">
        <f t="shared" ref="AB187:CM187" si="414">AB188+4</f>
        <v>41219</v>
      </c>
      <c r="AC187" s="366">
        <f t="shared" si="414"/>
        <v>41247</v>
      </c>
      <c r="AD187" s="369">
        <v>40916</v>
      </c>
      <c r="AE187" s="366">
        <f t="shared" si="414"/>
        <v>41316</v>
      </c>
      <c r="AF187" s="366">
        <f t="shared" si="414"/>
        <v>41352</v>
      </c>
      <c r="AG187" s="366">
        <f t="shared" si="414"/>
        <v>41373</v>
      </c>
      <c r="AH187" s="366">
        <f t="shared" si="414"/>
        <v>41408</v>
      </c>
      <c r="AI187" s="366">
        <f t="shared" si="414"/>
        <v>41429</v>
      </c>
      <c r="AJ187" s="1350" t="s">
        <v>114</v>
      </c>
      <c r="AK187" s="366">
        <f t="shared" si="414"/>
        <v>41464</v>
      </c>
      <c r="AL187" s="367">
        <f t="shared" si="414"/>
        <v>41492</v>
      </c>
      <c r="AM187" s="367">
        <f t="shared" si="414"/>
        <v>41527</v>
      </c>
      <c r="AN187" s="366">
        <f t="shared" si="414"/>
        <v>41555</v>
      </c>
      <c r="AO187" s="360">
        <f t="shared" si="414"/>
        <v>41590</v>
      </c>
      <c r="AP187" s="366">
        <f t="shared" si="414"/>
        <v>41625</v>
      </c>
      <c r="AQ187" s="367">
        <f t="shared" si="414"/>
        <v>41316</v>
      </c>
      <c r="AR187" s="366">
        <f t="shared" si="414"/>
        <v>41709</v>
      </c>
      <c r="AS187" s="366">
        <f t="shared" si="414"/>
        <v>41737</v>
      </c>
      <c r="AT187" s="366">
        <f t="shared" si="414"/>
        <v>41765</v>
      </c>
      <c r="AU187" s="1350" t="s">
        <v>245</v>
      </c>
      <c r="AV187" s="366">
        <v>41807</v>
      </c>
      <c r="AW187" s="366">
        <f t="shared" si="414"/>
        <v>41477</v>
      </c>
      <c r="AX187" s="366">
        <f t="shared" si="414"/>
        <v>41884</v>
      </c>
      <c r="AY187" s="366">
        <f t="shared" si="414"/>
        <v>41912</v>
      </c>
      <c r="AZ187" s="366">
        <f t="shared" si="414"/>
        <v>41954</v>
      </c>
      <c r="BA187" s="366">
        <f t="shared" si="414"/>
        <v>41975</v>
      </c>
      <c r="BB187" s="366">
        <f t="shared" si="414"/>
        <v>42017</v>
      </c>
      <c r="BC187" s="366">
        <f t="shared" si="414"/>
        <v>42052</v>
      </c>
      <c r="BD187" s="366">
        <f t="shared" si="414"/>
        <v>42087</v>
      </c>
      <c r="BE187" s="366">
        <f t="shared" si="414"/>
        <v>42122</v>
      </c>
      <c r="BF187" s="366">
        <f t="shared" si="414"/>
        <v>42150</v>
      </c>
      <c r="BG187" s="1350" t="s">
        <v>245</v>
      </c>
      <c r="BH187" s="366">
        <f t="shared" si="414"/>
        <v>42192</v>
      </c>
      <c r="BI187" s="366">
        <f t="shared" si="414"/>
        <v>42234</v>
      </c>
      <c r="BJ187" s="366">
        <f t="shared" si="414"/>
        <v>42248</v>
      </c>
      <c r="BK187" s="366">
        <f t="shared" si="414"/>
        <v>42283</v>
      </c>
      <c r="BL187" s="366">
        <f t="shared" si="414"/>
        <v>42318</v>
      </c>
      <c r="BM187" s="366">
        <f t="shared" si="414"/>
        <v>42353</v>
      </c>
      <c r="BN187" s="366">
        <f t="shared" si="414"/>
        <v>42388</v>
      </c>
      <c r="BO187" s="366">
        <f t="shared" si="414"/>
        <v>42423</v>
      </c>
      <c r="BP187" s="366">
        <f t="shared" si="414"/>
        <v>42458</v>
      </c>
      <c r="BQ187" s="366">
        <f t="shared" si="414"/>
        <v>42493</v>
      </c>
      <c r="BR187" s="366">
        <f t="shared" si="414"/>
        <v>42521</v>
      </c>
      <c r="BS187" s="366" t="s">
        <v>332</v>
      </c>
      <c r="BT187" s="366">
        <f t="shared" si="414"/>
        <v>42556</v>
      </c>
      <c r="BU187" s="366">
        <f t="shared" si="414"/>
        <v>42584</v>
      </c>
      <c r="BV187" s="366">
        <f t="shared" si="414"/>
        <v>42626</v>
      </c>
      <c r="BW187" s="366">
        <f t="shared" si="414"/>
        <v>42654</v>
      </c>
      <c r="BX187" s="366">
        <f t="shared" si="414"/>
        <v>42682</v>
      </c>
      <c r="BY187" s="366">
        <f t="shared" si="414"/>
        <v>42724</v>
      </c>
      <c r="BZ187" s="366">
        <f t="shared" si="414"/>
        <v>42745</v>
      </c>
      <c r="CA187" s="366">
        <f t="shared" si="414"/>
        <v>42794</v>
      </c>
      <c r="CB187" s="366">
        <f t="shared" si="414"/>
        <v>42829</v>
      </c>
      <c r="CC187" s="366">
        <f t="shared" si="414"/>
        <v>42864</v>
      </c>
      <c r="CD187" s="366">
        <f t="shared" si="414"/>
        <v>42892</v>
      </c>
      <c r="CE187" s="366" t="s">
        <v>245</v>
      </c>
      <c r="CF187" s="367">
        <f t="shared" si="414"/>
        <v>42562</v>
      </c>
      <c r="CG187" s="374">
        <f t="shared" si="414"/>
        <v>42969</v>
      </c>
      <c r="CH187" s="370">
        <f t="shared" si="414"/>
        <v>42990</v>
      </c>
      <c r="CI187" s="375">
        <f t="shared" si="414"/>
        <v>43018</v>
      </c>
      <c r="CJ187" s="370">
        <f t="shared" si="414"/>
        <v>43053</v>
      </c>
      <c r="CK187" s="375">
        <f t="shared" si="414"/>
        <v>43095</v>
      </c>
      <c r="CL187" s="370">
        <f t="shared" si="414"/>
        <v>43116</v>
      </c>
      <c r="CM187" s="375">
        <f t="shared" si="414"/>
        <v>43151</v>
      </c>
      <c r="CN187" s="370">
        <f>CN188+4</f>
        <v>43193</v>
      </c>
      <c r="CO187" s="375">
        <f>CO188+4</f>
        <v>43228</v>
      </c>
      <c r="CP187" s="370">
        <f>CP188+4</f>
        <v>43256</v>
      </c>
      <c r="CQ187" s="344" t="s">
        <v>245</v>
      </c>
      <c r="CR187" s="262">
        <f>CR188+4</f>
        <v>43298</v>
      </c>
      <c r="CS187" s="734">
        <f>CS188+4</f>
        <v>43319</v>
      </c>
      <c r="CT187" s="370">
        <f>CT188+4</f>
        <v>43347</v>
      </c>
      <c r="CU187" s="370"/>
      <c r="CV187" s="370">
        <f>CV188+4</f>
        <v>43403</v>
      </c>
      <c r="CW187" s="488">
        <f>CW188+4</f>
        <v>43452</v>
      </c>
      <c r="CX187" s="374"/>
      <c r="CY187" s="370">
        <f>CY188+4</f>
        <v>43494</v>
      </c>
      <c r="CZ187" s="370">
        <f>CZ188+4</f>
        <v>43564</v>
      </c>
      <c r="DA187" s="370">
        <f>DA188+4</f>
        <v>43255</v>
      </c>
      <c r="DB187" s="370">
        <f>DB188+4</f>
        <v>43683</v>
      </c>
      <c r="DC187" s="370"/>
      <c r="DD187" s="370">
        <f>DD188+4</f>
        <v>43746</v>
      </c>
      <c r="DE187" s="370"/>
      <c r="DF187" s="370">
        <f>DF188+4</f>
        <v>43879</v>
      </c>
      <c r="DG187" s="370">
        <f>DG188+4</f>
        <v>43914</v>
      </c>
      <c r="DH187" s="370">
        <f>DH188+4</f>
        <v>43611</v>
      </c>
      <c r="DI187" s="374">
        <f>DI188+4</f>
        <v>44040</v>
      </c>
      <c r="DJ187" s="1668"/>
      <c r="DK187" s="375">
        <f>DK188+4</f>
        <v>44117</v>
      </c>
      <c r="DL187" s="1668"/>
      <c r="DM187" s="734">
        <f>DM188+4</f>
        <v>43877</v>
      </c>
      <c r="DN187" s="370">
        <f>DN188+4</f>
        <v>43913</v>
      </c>
      <c r="DO187" s="370">
        <f>DO188+4</f>
        <v>44341</v>
      </c>
      <c r="DP187" s="374">
        <f>DP188+4</f>
        <v>44404</v>
      </c>
      <c r="DQ187" s="1668"/>
      <c r="DR187" s="375">
        <f>DR188+4</f>
        <v>44481</v>
      </c>
      <c r="DS187" s="1668"/>
    </row>
    <row r="188" spans="1:123" ht="30" customHeight="1" thickBot="1" x14ac:dyDescent="0.4">
      <c r="A188" s="1844"/>
      <c r="B188" s="1847"/>
      <c r="C188" s="1351" t="s">
        <v>131</v>
      </c>
      <c r="D188" s="1351"/>
      <c r="E188" s="377"/>
      <c r="F188" s="377"/>
      <c r="G188" s="377"/>
      <c r="H188" s="377"/>
      <c r="I188" s="377"/>
      <c r="J188" s="378"/>
      <c r="K188" s="377"/>
      <c r="L188" s="379"/>
      <c r="M188" s="377"/>
      <c r="N188" s="377"/>
      <c r="O188" s="380"/>
      <c r="P188" s="381"/>
      <c r="Q188" s="380"/>
      <c r="R188" s="377"/>
      <c r="S188" s="377"/>
      <c r="T188" s="657"/>
      <c r="U188" s="381"/>
      <c r="V188" s="381"/>
      <c r="W188" s="381"/>
      <c r="X188" s="1352"/>
      <c r="Y188" s="657"/>
      <c r="Z188" s="657"/>
      <c r="AA188" s="1352"/>
      <c r="AB188" s="657">
        <f>AB191+4</f>
        <v>41215</v>
      </c>
      <c r="AC188" s="657">
        <f>AC191+4</f>
        <v>41243</v>
      </c>
      <c r="AD188" s="381">
        <v>40912</v>
      </c>
      <c r="AE188" s="657">
        <f>AE191+4</f>
        <v>41312</v>
      </c>
      <c r="AF188" s="657">
        <f>AF191+4</f>
        <v>41348</v>
      </c>
      <c r="AG188" s="657">
        <f>AG191+5</f>
        <v>41369</v>
      </c>
      <c r="AH188" s="657">
        <f>AH191+4</f>
        <v>41404</v>
      </c>
      <c r="AI188" s="657">
        <f>AI191+4</f>
        <v>41425</v>
      </c>
      <c r="AJ188" s="1352" t="s">
        <v>114</v>
      </c>
      <c r="AK188" s="657">
        <f>AK191+4</f>
        <v>41460</v>
      </c>
      <c r="AL188" s="656">
        <f>AL191+4</f>
        <v>41488</v>
      </c>
      <c r="AM188" s="656">
        <f t="shared" ref="AM188:AR188" si="415">AM191+4</f>
        <v>41523</v>
      </c>
      <c r="AN188" s="657">
        <f t="shared" si="415"/>
        <v>41551</v>
      </c>
      <c r="AO188" s="1353">
        <f t="shared" si="415"/>
        <v>41586</v>
      </c>
      <c r="AP188" s="657">
        <f t="shared" si="415"/>
        <v>41621</v>
      </c>
      <c r="AQ188" s="656">
        <f t="shared" si="415"/>
        <v>41312</v>
      </c>
      <c r="AR188" s="657">
        <f t="shared" si="415"/>
        <v>41705</v>
      </c>
      <c r="AS188" s="657">
        <f>AS191+4</f>
        <v>41733</v>
      </c>
      <c r="AT188" s="657">
        <f>AT191+4</f>
        <v>41761</v>
      </c>
      <c r="AU188" s="1352" t="s">
        <v>245</v>
      </c>
      <c r="AV188" s="657">
        <v>41803</v>
      </c>
      <c r="AW188" s="657">
        <f t="shared" ref="AW188:BR188" si="416">AW191+4</f>
        <v>41473</v>
      </c>
      <c r="AX188" s="657">
        <f t="shared" si="416"/>
        <v>41880</v>
      </c>
      <c r="AY188" s="657">
        <f t="shared" si="416"/>
        <v>41908</v>
      </c>
      <c r="AZ188" s="657">
        <f t="shared" si="416"/>
        <v>41950</v>
      </c>
      <c r="BA188" s="657">
        <f t="shared" si="416"/>
        <v>41971</v>
      </c>
      <c r="BB188" s="657">
        <f t="shared" si="416"/>
        <v>42013</v>
      </c>
      <c r="BC188" s="657">
        <f t="shared" si="416"/>
        <v>42048</v>
      </c>
      <c r="BD188" s="657">
        <f t="shared" si="416"/>
        <v>42083</v>
      </c>
      <c r="BE188" s="657">
        <f t="shared" si="416"/>
        <v>42118</v>
      </c>
      <c r="BF188" s="657">
        <f t="shared" si="416"/>
        <v>42146</v>
      </c>
      <c r="BG188" s="1352" t="s">
        <v>245</v>
      </c>
      <c r="BH188" s="657">
        <f t="shared" si="416"/>
        <v>42188</v>
      </c>
      <c r="BI188" s="657">
        <f t="shared" si="416"/>
        <v>42230</v>
      </c>
      <c r="BJ188" s="657">
        <f t="shared" si="416"/>
        <v>42244</v>
      </c>
      <c r="BK188" s="657">
        <f t="shared" si="416"/>
        <v>42279</v>
      </c>
      <c r="BL188" s="657">
        <f t="shared" si="416"/>
        <v>42314</v>
      </c>
      <c r="BM188" s="657">
        <f t="shared" si="416"/>
        <v>42349</v>
      </c>
      <c r="BN188" s="657">
        <f t="shared" si="416"/>
        <v>42384</v>
      </c>
      <c r="BO188" s="657">
        <f t="shared" si="416"/>
        <v>42419</v>
      </c>
      <c r="BP188" s="657">
        <f t="shared" si="416"/>
        <v>42454</v>
      </c>
      <c r="BQ188" s="657">
        <f t="shared" si="416"/>
        <v>42489</v>
      </c>
      <c r="BR188" s="657">
        <f t="shared" si="416"/>
        <v>42517</v>
      </c>
      <c r="BS188" s="657" t="s">
        <v>332</v>
      </c>
      <c r="BT188" s="657">
        <f>BT191+4</f>
        <v>42552</v>
      </c>
      <c r="BU188" s="657">
        <f t="shared" ref="BU188:CA188" si="417">BU191+4</f>
        <v>42580</v>
      </c>
      <c r="BV188" s="657">
        <f t="shared" si="417"/>
        <v>42622</v>
      </c>
      <c r="BW188" s="657">
        <f t="shared" si="417"/>
        <v>42650</v>
      </c>
      <c r="BX188" s="657">
        <f t="shared" si="417"/>
        <v>42678</v>
      </c>
      <c r="BY188" s="657">
        <f>BY191+4</f>
        <v>42720</v>
      </c>
      <c r="BZ188" s="657">
        <f t="shared" si="417"/>
        <v>42741</v>
      </c>
      <c r="CA188" s="657">
        <f t="shared" si="417"/>
        <v>42790</v>
      </c>
      <c r="CB188" s="657">
        <f>CB191+4</f>
        <v>42825</v>
      </c>
      <c r="CC188" s="657">
        <f>CC191+4</f>
        <v>42860</v>
      </c>
      <c r="CD188" s="657">
        <f>CD191+4</f>
        <v>42888</v>
      </c>
      <c r="CE188" s="657" t="s">
        <v>245</v>
      </c>
      <c r="CF188" s="656">
        <f>CF191+4</f>
        <v>42558</v>
      </c>
      <c r="CG188" s="666">
        <f>CG191+4</f>
        <v>42965</v>
      </c>
      <c r="CH188" s="665">
        <f t="shared" ref="CH188:CY188" si="418">CH191+4</f>
        <v>42986</v>
      </c>
      <c r="CI188" s="667">
        <f t="shared" si="418"/>
        <v>43014</v>
      </c>
      <c r="CJ188" s="665">
        <f t="shared" si="418"/>
        <v>43049</v>
      </c>
      <c r="CK188" s="667">
        <f>CK191+4</f>
        <v>43091</v>
      </c>
      <c r="CL188" s="665">
        <f t="shared" si="418"/>
        <v>43112</v>
      </c>
      <c r="CM188" s="667">
        <f t="shared" si="418"/>
        <v>43147</v>
      </c>
      <c r="CN188" s="665">
        <f t="shared" si="418"/>
        <v>43189</v>
      </c>
      <c r="CO188" s="667">
        <f t="shared" si="418"/>
        <v>43224</v>
      </c>
      <c r="CP188" s="665">
        <f t="shared" si="418"/>
        <v>43252</v>
      </c>
      <c r="CQ188" s="421" t="s">
        <v>245</v>
      </c>
      <c r="CR188" s="183">
        <f t="shared" si="418"/>
        <v>43294</v>
      </c>
      <c r="CS188" s="740">
        <f t="shared" si="418"/>
        <v>43315</v>
      </c>
      <c r="CT188" s="665">
        <f t="shared" si="418"/>
        <v>43343</v>
      </c>
      <c r="CU188" s="665"/>
      <c r="CV188" s="665">
        <f t="shared" si="418"/>
        <v>43399</v>
      </c>
      <c r="CW188" s="1601">
        <f t="shared" si="418"/>
        <v>43448</v>
      </c>
      <c r="CX188" s="666"/>
      <c r="CY188" s="665">
        <f t="shared" si="418"/>
        <v>43490</v>
      </c>
      <c r="CZ188" s="665">
        <f>CZ191+4</f>
        <v>43560</v>
      </c>
      <c r="DA188" s="665">
        <f>DA191+4</f>
        <v>43251</v>
      </c>
      <c r="DB188" s="665">
        <f>DB191+4</f>
        <v>43679</v>
      </c>
      <c r="DC188" s="665"/>
      <c r="DD188" s="665">
        <f>DD191+4</f>
        <v>43742</v>
      </c>
      <c r="DE188" s="665"/>
      <c r="DF188" s="665">
        <f>DF191+4</f>
        <v>43875</v>
      </c>
      <c r="DG188" s="665">
        <f>DG191+4</f>
        <v>43910</v>
      </c>
      <c r="DH188" s="665">
        <f>DH191+4</f>
        <v>43607</v>
      </c>
      <c r="DI188" s="666">
        <f>DI191+4</f>
        <v>44036</v>
      </c>
      <c r="DJ188" s="1669"/>
      <c r="DK188" s="667">
        <f>DK191+4</f>
        <v>44113</v>
      </c>
      <c r="DL188" s="1669"/>
      <c r="DM188" s="740">
        <f>DM191+4</f>
        <v>43873</v>
      </c>
      <c r="DN188" s="665">
        <f>DN191+4</f>
        <v>43909</v>
      </c>
      <c r="DO188" s="665">
        <f>DO191+4</f>
        <v>44337</v>
      </c>
      <c r="DP188" s="666">
        <f>DP191+4</f>
        <v>44400</v>
      </c>
      <c r="DQ188" s="1669"/>
      <c r="DR188" s="667">
        <f>DR191+4</f>
        <v>44477</v>
      </c>
      <c r="DS188" s="1669"/>
    </row>
    <row r="189" spans="1:123" ht="30" customHeight="1" thickBot="1" x14ac:dyDescent="0.4">
      <c r="A189" s="1844"/>
      <c r="B189" s="1847"/>
      <c r="C189" s="1354" t="s">
        <v>128</v>
      </c>
      <c r="D189" s="1354"/>
      <c r="E189" s="1355"/>
      <c r="F189" s="1356"/>
      <c r="G189" s="1355"/>
      <c r="H189" s="1356"/>
      <c r="I189" s="1355"/>
      <c r="J189" s="1356"/>
      <c r="K189" s="1355"/>
      <c r="L189" s="1357"/>
      <c r="M189" s="1355"/>
      <c r="N189" s="1358"/>
      <c r="O189" s="1356"/>
      <c r="P189" s="1359"/>
      <c r="Q189" s="1356"/>
      <c r="R189" s="1356"/>
      <c r="S189" s="1358"/>
      <c r="T189" s="1358"/>
      <c r="U189" s="1360"/>
      <c r="V189" s="1360"/>
      <c r="W189" s="1360"/>
      <c r="X189" s="1361"/>
      <c r="Y189" s="1358"/>
      <c r="Z189" s="1358"/>
      <c r="AA189" s="1361"/>
      <c r="AB189" s="1358">
        <f t="shared" ref="AB189:CA189" si="419">AB191+2</f>
        <v>41213</v>
      </c>
      <c r="AC189" s="1358">
        <f t="shared" si="419"/>
        <v>41241</v>
      </c>
      <c r="AD189" s="1362">
        <v>41264</v>
      </c>
      <c r="AE189" s="1358">
        <f t="shared" si="419"/>
        <v>41310</v>
      </c>
      <c r="AF189" s="1358">
        <f t="shared" si="419"/>
        <v>41346</v>
      </c>
      <c r="AG189" s="1358">
        <f t="shared" si="419"/>
        <v>41366</v>
      </c>
      <c r="AH189" s="1358">
        <f t="shared" si="419"/>
        <v>41402</v>
      </c>
      <c r="AI189" s="1358">
        <f t="shared" si="419"/>
        <v>41423</v>
      </c>
      <c r="AJ189" s="1363" t="s">
        <v>114</v>
      </c>
      <c r="AK189" s="1358">
        <f t="shared" si="419"/>
        <v>41458</v>
      </c>
      <c r="AL189" s="1358">
        <f t="shared" si="419"/>
        <v>41486</v>
      </c>
      <c r="AM189" s="1358">
        <f t="shared" si="419"/>
        <v>41521</v>
      </c>
      <c r="AN189" s="1355">
        <f t="shared" si="419"/>
        <v>41549</v>
      </c>
      <c r="AO189" s="1356">
        <f t="shared" si="419"/>
        <v>41584</v>
      </c>
      <c r="AP189" s="1358">
        <f t="shared" si="419"/>
        <v>41619</v>
      </c>
      <c r="AQ189" s="1358">
        <f t="shared" si="419"/>
        <v>41310</v>
      </c>
      <c r="AR189" s="1355">
        <f t="shared" si="419"/>
        <v>41703</v>
      </c>
      <c r="AS189" s="1355">
        <f t="shared" si="419"/>
        <v>41731</v>
      </c>
      <c r="AT189" s="1355">
        <f t="shared" si="419"/>
        <v>41759</v>
      </c>
      <c r="AU189" s="1361" t="s">
        <v>245</v>
      </c>
      <c r="AV189" s="1355">
        <v>41801</v>
      </c>
      <c r="AW189" s="1355">
        <f t="shared" si="419"/>
        <v>41471</v>
      </c>
      <c r="AX189" s="1355">
        <f t="shared" si="419"/>
        <v>41878</v>
      </c>
      <c r="AY189" s="1355">
        <f t="shared" si="419"/>
        <v>41906</v>
      </c>
      <c r="AZ189" s="1355">
        <f t="shared" si="419"/>
        <v>41948</v>
      </c>
      <c r="BA189" s="1355">
        <f t="shared" si="419"/>
        <v>41969</v>
      </c>
      <c r="BB189" s="1355">
        <f t="shared" si="419"/>
        <v>42011</v>
      </c>
      <c r="BC189" s="1355">
        <f t="shared" si="419"/>
        <v>42046</v>
      </c>
      <c r="BD189" s="1355">
        <f t="shared" si="419"/>
        <v>42081</v>
      </c>
      <c r="BE189" s="1355">
        <f t="shared" si="419"/>
        <v>42116</v>
      </c>
      <c r="BF189" s="1355">
        <f t="shared" si="419"/>
        <v>42144</v>
      </c>
      <c r="BG189" s="1361" t="s">
        <v>245</v>
      </c>
      <c r="BH189" s="1355">
        <f t="shared" si="419"/>
        <v>42186</v>
      </c>
      <c r="BI189" s="1355">
        <f t="shared" si="419"/>
        <v>42228</v>
      </c>
      <c r="BJ189" s="1355">
        <f t="shared" si="419"/>
        <v>42242</v>
      </c>
      <c r="BK189" s="1355">
        <f t="shared" si="419"/>
        <v>42277</v>
      </c>
      <c r="BL189" s="1355">
        <f t="shared" si="419"/>
        <v>42312</v>
      </c>
      <c r="BM189" s="1355">
        <f t="shared" si="419"/>
        <v>42347</v>
      </c>
      <c r="BN189" s="1355">
        <f t="shared" si="419"/>
        <v>42382</v>
      </c>
      <c r="BO189" s="1355">
        <f t="shared" si="419"/>
        <v>42417</v>
      </c>
      <c r="BP189" s="1355">
        <f t="shared" si="419"/>
        <v>42452</v>
      </c>
      <c r="BQ189" s="1355">
        <f t="shared" si="419"/>
        <v>42487</v>
      </c>
      <c r="BR189" s="1355">
        <f t="shared" si="419"/>
        <v>42515</v>
      </c>
      <c r="BS189" s="1355" t="s">
        <v>332</v>
      </c>
      <c r="BT189" s="1355">
        <f t="shared" si="419"/>
        <v>42550</v>
      </c>
      <c r="BU189" s="1355">
        <f t="shared" si="419"/>
        <v>42578</v>
      </c>
      <c r="BV189" s="1355">
        <f t="shared" si="419"/>
        <v>42620</v>
      </c>
      <c r="BW189" s="1355">
        <f t="shared" si="419"/>
        <v>42648</v>
      </c>
      <c r="BX189" s="1355">
        <f t="shared" si="419"/>
        <v>42676</v>
      </c>
      <c r="BY189" s="1355">
        <f t="shared" si="419"/>
        <v>42718</v>
      </c>
      <c r="BZ189" s="1355">
        <f t="shared" si="419"/>
        <v>42739</v>
      </c>
      <c r="CA189" s="1355">
        <f t="shared" si="419"/>
        <v>42788</v>
      </c>
      <c r="CB189" s="1355">
        <f>CB191+2</f>
        <v>42823</v>
      </c>
      <c r="CC189" s="1355">
        <f>CC191+2</f>
        <v>42858</v>
      </c>
      <c r="CD189" s="1355">
        <f>CD191+2</f>
        <v>42886</v>
      </c>
      <c r="CE189" s="1355" t="s">
        <v>245</v>
      </c>
      <c r="CF189" s="1358">
        <f>CF191+2</f>
        <v>42556</v>
      </c>
      <c r="CG189" s="1364">
        <f>CG191+2</f>
        <v>42963</v>
      </c>
      <c r="CH189" s="1365">
        <f t="shared" ref="CH189:CY189" si="420">CH191+2</f>
        <v>42984</v>
      </c>
      <c r="CI189" s="1366">
        <f t="shared" si="420"/>
        <v>43012</v>
      </c>
      <c r="CJ189" s="1365">
        <f t="shared" si="420"/>
        <v>43047</v>
      </c>
      <c r="CK189" s="1366">
        <f t="shared" si="420"/>
        <v>43089</v>
      </c>
      <c r="CL189" s="1365">
        <f t="shared" si="420"/>
        <v>43110</v>
      </c>
      <c r="CM189" s="1366">
        <f t="shared" si="420"/>
        <v>43145</v>
      </c>
      <c r="CN189" s="1365">
        <f t="shared" si="420"/>
        <v>43187</v>
      </c>
      <c r="CO189" s="1366">
        <f t="shared" si="420"/>
        <v>43222</v>
      </c>
      <c r="CP189" s="1365">
        <f t="shared" si="420"/>
        <v>43250</v>
      </c>
      <c r="CQ189" s="1367" t="s">
        <v>245</v>
      </c>
      <c r="CR189" s="1368">
        <f t="shared" si="420"/>
        <v>43292</v>
      </c>
      <c r="CS189" s="1369">
        <f t="shared" si="420"/>
        <v>43313</v>
      </c>
      <c r="CT189" s="1365">
        <f t="shared" si="420"/>
        <v>43341</v>
      </c>
      <c r="CU189" s="1365"/>
      <c r="CV189" s="1365">
        <f t="shared" si="420"/>
        <v>43397</v>
      </c>
      <c r="CW189" s="488">
        <f t="shared" si="420"/>
        <v>43446</v>
      </c>
      <c r="CX189" s="1364"/>
      <c r="CY189" s="1365">
        <f t="shared" si="420"/>
        <v>43488</v>
      </c>
      <c r="CZ189" s="1365">
        <f>CZ191+2</f>
        <v>43558</v>
      </c>
      <c r="DA189" s="1365">
        <f>DA191+2</f>
        <v>43249</v>
      </c>
      <c r="DB189" s="1365">
        <f>DB191+2</f>
        <v>43677</v>
      </c>
      <c r="DC189" s="1365"/>
      <c r="DD189" s="1365">
        <f>DD191+2</f>
        <v>43740</v>
      </c>
      <c r="DE189" s="1365"/>
      <c r="DF189" s="1365">
        <f>DF191+2</f>
        <v>43873</v>
      </c>
      <c r="DG189" s="1365">
        <f>DG191+2</f>
        <v>43908</v>
      </c>
      <c r="DH189" s="1365">
        <f>DH191+2</f>
        <v>43605</v>
      </c>
      <c r="DI189" s="1364">
        <f>DI191+2</f>
        <v>44034</v>
      </c>
      <c r="DJ189" s="1668"/>
      <c r="DK189" s="1366">
        <f>DK191+2</f>
        <v>44111</v>
      </c>
      <c r="DL189" s="1668"/>
      <c r="DM189" s="1369">
        <f>DM191+2</f>
        <v>43871</v>
      </c>
      <c r="DN189" s="1365">
        <f>DN191+2</f>
        <v>43907</v>
      </c>
      <c r="DO189" s="1365">
        <f>DO191+2</f>
        <v>44335</v>
      </c>
      <c r="DP189" s="1364">
        <f>DP191+2</f>
        <v>44398</v>
      </c>
      <c r="DQ189" s="1668"/>
      <c r="DR189" s="1366">
        <f>DR191+2</f>
        <v>44475</v>
      </c>
      <c r="DS189" s="1668"/>
    </row>
    <row r="190" spans="1:123" s="24" customFormat="1" ht="30" customHeight="1" thickBot="1" x14ac:dyDescent="0.4">
      <c r="A190" s="1844"/>
      <c r="B190" s="1847"/>
      <c r="C190" s="1370" t="s">
        <v>127</v>
      </c>
      <c r="D190" s="1371"/>
      <c r="E190" s="1372"/>
      <c r="F190" s="1373"/>
      <c r="G190" s="1372"/>
      <c r="H190" s="1373"/>
      <c r="I190" s="1372"/>
      <c r="J190" s="1373"/>
      <c r="K190" s="1372"/>
      <c r="L190" s="1374"/>
      <c r="M190" s="1372"/>
      <c r="N190" s="1375"/>
      <c r="O190" s="1373"/>
      <c r="P190" s="1376"/>
      <c r="Q190" s="1373"/>
      <c r="R190" s="1373"/>
      <c r="S190" s="1375"/>
      <c r="T190" s="1375"/>
      <c r="U190" s="1376"/>
      <c r="V190" s="1377"/>
      <c r="W190" s="1377"/>
      <c r="X190" s="1378"/>
      <c r="Y190" s="1375"/>
      <c r="Z190" s="1375"/>
      <c r="AA190" s="1379"/>
      <c r="AB190" s="1375"/>
      <c r="AC190" s="1375"/>
      <c r="AD190" s="1380"/>
      <c r="AE190" s="1375"/>
      <c r="AF190" s="1375"/>
      <c r="AG190" s="1375"/>
      <c r="AH190" s="1375"/>
      <c r="AI190" s="1375"/>
      <c r="AJ190" s="1381"/>
      <c r="AK190" s="1375"/>
      <c r="AL190" s="1375"/>
      <c r="AM190" s="1375"/>
      <c r="AN190" s="1372"/>
      <c r="AO190" s="1373"/>
      <c r="AP190" s="1375"/>
      <c r="AQ190" s="1375"/>
      <c r="AR190" s="1372"/>
      <c r="AS190" s="1372"/>
      <c r="AT190" s="1372"/>
      <c r="AU190" s="1378"/>
      <c r="AV190" s="1372"/>
      <c r="AW190" s="1372"/>
      <c r="AX190" s="1372"/>
      <c r="AY190" s="1372"/>
      <c r="AZ190" s="1372"/>
      <c r="BA190" s="1372"/>
      <c r="BB190" s="1372"/>
      <c r="BC190" s="1372"/>
      <c r="BD190" s="1372"/>
      <c r="BE190" s="1372"/>
      <c r="BF190" s="1372"/>
      <c r="BG190" s="1378"/>
      <c r="BH190" s="1372"/>
      <c r="BI190" s="1372"/>
      <c r="BJ190" s="1372"/>
      <c r="BK190" s="1372"/>
      <c r="BL190" s="1372"/>
      <c r="BM190" s="1372"/>
      <c r="BN190" s="1372"/>
      <c r="BO190" s="1372"/>
      <c r="BP190" s="1372"/>
      <c r="BQ190" s="1372"/>
      <c r="BR190" s="1372">
        <f>BR191+1</f>
        <v>42514</v>
      </c>
      <c r="BS190" s="1372" t="s">
        <v>332</v>
      </c>
      <c r="BT190" s="1372">
        <f t="shared" ref="BT190:DF190" si="421">BT191+1</f>
        <v>42549</v>
      </c>
      <c r="BU190" s="1372">
        <f t="shared" si="421"/>
        <v>42577</v>
      </c>
      <c r="BV190" s="1372">
        <f t="shared" si="421"/>
        <v>42619</v>
      </c>
      <c r="BW190" s="1372">
        <f t="shared" si="421"/>
        <v>42647</v>
      </c>
      <c r="BX190" s="1372">
        <f t="shared" si="421"/>
        <v>42675</v>
      </c>
      <c r="BY190" s="1372">
        <f t="shared" si="421"/>
        <v>42717</v>
      </c>
      <c r="BZ190" s="1372">
        <f t="shared" si="421"/>
        <v>42738</v>
      </c>
      <c r="CA190" s="1372">
        <f t="shared" si="421"/>
        <v>42787</v>
      </c>
      <c r="CB190" s="1372">
        <f t="shared" si="421"/>
        <v>42822</v>
      </c>
      <c r="CC190" s="1372">
        <f t="shared" si="421"/>
        <v>42857</v>
      </c>
      <c r="CD190" s="1372">
        <f t="shared" si="421"/>
        <v>42885</v>
      </c>
      <c r="CE190" s="1372" t="s">
        <v>245</v>
      </c>
      <c r="CF190" s="1375">
        <f t="shared" si="421"/>
        <v>42555</v>
      </c>
      <c r="CG190" s="1382">
        <f t="shared" si="421"/>
        <v>42962</v>
      </c>
      <c r="CH190" s="1383">
        <f t="shared" si="421"/>
        <v>42983</v>
      </c>
      <c r="CI190" s="1384">
        <f t="shared" si="421"/>
        <v>43011</v>
      </c>
      <c r="CJ190" s="1383">
        <f t="shared" si="421"/>
        <v>43046</v>
      </c>
      <c r="CK190" s="1384">
        <f t="shared" si="421"/>
        <v>43088</v>
      </c>
      <c r="CL190" s="1383">
        <f t="shared" si="421"/>
        <v>43109</v>
      </c>
      <c r="CM190" s="1384">
        <f t="shared" si="421"/>
        <v>43144</v>
      </c>
      <c r="CN190" s="1383">
        <f t="shared" si="421"/>
        <v>43186</v>
      </c>
      <c r="CO190" s="1384">
        <f t="shared" si="421"/>
        <v>43221</v>
      </c>
      <c r="CP190" s="1383">
        <f t="shared" si="421"/>
        <v>43249</v>
      </c>
      <c r="CQ190" s="1385" t="s">
        <v>245</v>
      </c>
      <c r="CR190" s="1386">
        <f t="shared" si="421"/>
        <v>43291</v>
      </c>
      <c r="CS190" s="1387">
        <f t="shared" si="421"/>
        <v>43312</v>
      </c>
      <c r="CT190" s="1383">
        <f t="shared" si="421"/>
        <v>43340</v>
      </c>
      <c r="CU190" s="1383"/>
      <c r="CV190" s="1383">
        <f t="shared" si="421"/>
        <v>43396</v>
      </c>
      <c r="CW190" s="488">
        <f t="shared" si="421"/>
        <v>43445</v>
      </c>
      <c r="CX190" s="1382"/>
      <c r="CY190" s="1383">
        <f t="shared" si="421"/>
        <v>43487</v>
      </c>
      <c r="CZ190" s="1383">
        <f>CZ191+1</f>
        <v>43557</v>
      </c>
      <c r="DA190" s="1383">
        <f t="shared" si="421"/>
        <v>43248</v>
      </c>
      <c r="DB190" s="1383">
        <f t="shared" si="421"/>
        <v>43676</v>
      </c>
      <c r="DC190" s="1383"/>
      <c r="DD190" s="1383">
        <f t="shared" si="421"/>
        <v>43739</v>
      </c>
      <c r="DE190" s="1383"/>
      <c r="DF190" s="1383">
        <f t="shared" si="421"/>
        <v>43872</v>
      </c>
      <c r="DG190" s="1383">
        <f>DG191+1</f>
        <v>43907</v>
      </c>
      <c r="DH190" s="1383">
        <f>DH191+1</f>
        <v>43604</v>
      </c>
      <c r="DI190" s="1382">
        <f>DI191+1</f>
        <v>44033</v>
      </c>
      <c r="DJ190" s="1668"/>
      <c r="DK190" s="1384">
        <f>DK191+1</f>
        <v>44110</v>
      </c>
      <c r="DL190" s="1668"/>
      <c r="DM190" s="1387">
        <f>DM191+1</f>
        <v>43870</v>
      </c>
      <c r="DN190" s="1383">
        <f>DN191+1</f>
        <v>43906</v>
      </c>
      <c r="DO190" s="1383">
        <f>DO191+1</f>
        <v>44334</v>
      </c>
      <c r="DP190" s="1382">
        <f>DP191+1</f>
        <v>44397</v>
      </c>
      <c r="DQ190" s="1668"/>
      <c r="DR190" s="1384">
        <f>DR191+1</f>
        <v>44474</v>
      </c>
      <c r="DS190" s="1668"/>
    </row>
    <row r="191" spans="1:123" s="20" customFormat="1" ht="30" customHeight="1" x14ac:dyDescent="0.35">
      <c r="A191" s="1844"/>
      <c r="B191" s="1847"/>
      <c r="C191" s="1304" t="s">
        <v>346</v>
      </c>
      <c r="D191" s="1304"/>
      <c r="E191" s="1025"/>
      <c r="F191" s="1388"/>
      <c r="G191" s="1025"/>
      <c r="H191" s="1305"/>
      <c r="I191" s="1025"/>
      <c r="J191" s="1305"/>
      <c r="K191" s="1025"/>
      <c r="L191" s="1305"/>
      <c r="M191" s="1025"/>
      <c r="N191" s="1389"/>
      <c r="O191" s="1025"/>
      <c r="P191" s="1305"/>
      <c r="Q191" s="1025"/>
      <c r="R191" s="1305"/>
      <c r="S191" s="1389"/>
      <c r="T191" s="1025"/>
      <c r="U191" s="1305"/>
      <c r="V191" s="1390"/>
      <c r="W191" s="1390"/>
      <c r="X191" s="1025"/>
      <c r="Y191" s="1025"/>
      <c r="Z191" s="1390"/>
      <c r="AA191" s="1391"/>
      <c r="AB191" s="1389">
        <f>AB180-7</f>
        <v>41211</v>
      </c>
      <c r="AC191" s="1389">
        <f>AC180-7</f>
        <v>41239</v>
      </c>
      <c r="AD191" s="1392">
        <v>41266</v>
      </c>
      <c r="AE191" s="1389">
        <f>AE180-7</f>
        <v>41308</v>
      </c>
      <c r="AF191" s="1389">
        <f>AF180-7</f>
        <v>41344</v>
      </c>
      <c r="AG191" s="1389">
        <f>AG180-8</f>
        <v>41364</v>
      </c>
      <c r="AH191" s="1389">
        <f>AH180-7</f>
        <v>41400</v>
      </c>
      <c r="AI191" s="1389">
        <f>AI180-7</f>
        <v>41421</v>
      </c>
      <c r="AJ191" s="1389" t="s">
        <v>114</v>
      </c>
      <c r="AK191" s="1389">
        <f>AK180-7</f>
        <v>41456</v>
      </c>
      <c r="AL191" s="1389">
        <f>AL180-7</f>
        <v>41484</v>
      </c>
      <c r="AM191" s="1389">
        <f t="shared" ref="AM191:AR191" si="422">AM180-7</f>
        <v>41519</v>
      </c>
      <c r="AN191" s="1025">
        <f t="shared" si="422"/>
        <v>41547</v>
      </c>
      <c r="AO191" s="1305">
        <f t="shared" si="422"/>
        <v>41582</v>
      </c>
      <c r="AP191" s="1389">
        <f t="shared" si="422"/>
        <v>41617</v>
      </c>
      <c r="AQ191" s="1389">
        <f t="shared" si="422"/>
        <v>41308</v>
      </c>
      <c r="AR191" s="1025">
        <f t="shared" si="422"/>
        <v>41701</v>
      </c>
      <c r="AS191" s="1025">
        <f>AS180-7</f>
        <v>41729</v>
      </c>
      <c r="AT191" s="1025">
        <f>AT180-7</f>
        <v>41757</v>
      </c>
      <c r="AU191" s="1025" t="s">
        <v>245</v>
      </c>
      <c r="AV191" s="1025">
        <v>41799</v>
      </c>
      <c r="AW191" s="1025">
        <f>AW180-7</f>
        <v>41469</v>
      </c>
      <c r="AX191" s="1025">
        <f>AX180-8</f>
        <v>41876</v>
      </c>
      <c r="AY191" s="1025">
        <f t="shared" ref="AY191:BR191" si="423">AY180-7</f>
        <v>41904</v>
      </c>
      <c r="AZ191" s="1025">
        <f t="shared" si="423"/>
        <v>41946</v>
      </c>
      <c r="BA191" s="1025">
        <f t="shared" si="423"/>
        <v>41967</v>
      </c>
      <c r="BB191" s="1025">
        <f t="shared" si="423"/>
        <v>42009</v>
      </c>
      <c r="BC191" s="1025">
        <f t="shared" si="423"/>
        <v>42044</v>
      </c>
      <c r="BD191" s="1025">
        <f t="shared" si="423"/>
        <v>42079</v>
      </c>
      <c r="BE191" s="1025">
        <f t="shared" si="423"/>
        <v>42114</v>
      </c>
      <c r="BF191" s="1025">
        <f t="shared" si="423"/>
        <v>42142</v>
      </c>
      <c r="BG191" s="1025" t="s">
        <v>245</v>
      </c>
      <c r="BH191" s="1025">
        <f t="shared" si="423"/>
        <v>42184</v>
      </c>
      <c r="BI191" s="1025">
        <f t="shared" si="423"/>
        <v>42226</v>
      </c>
      <c r="BJ191" s="1025">
        <f t="shared" si="423"/>
        <v>42240</v>
      </c>
      <c r="BK191" s="1025">
        <f t="shared" si="423"/>
        <v>42275</v>
      </c>
      <c r="BL191" s="1025">
        <f t="shared" si="423"/>
        <v>42310</v>
      </c>
      <c r="BM191" s="1025">
        <f t="shared" si="423"/>
        <v>42345</v>
      </c>
      <c r="BN191" s="1025">
        <f t="shared" si="423"/>
        <v>42380</v>
      </c>
      <c r="BO191" s="1025">
        <f t="shared" si="423"/>
        <v>42415</v>
      </c>
      <c r="BP191" s="1025">
        <f t="shared" si="423"/>
        <v>42450</v>
      </c>
      <c r="BQ191" s="1025">
        <f t="shared" si="423"/>
        <v>42485</v>
      </c>
      <c r="BR191" s="1025">
        <f t="shared" si="423"/>
        <v>42513</v>
      </c>
      <c r="BS191" s="1025" t="s">
        <v>332</v>
      </c>
      <c r="BT191" s="1390">
        <f>BT180-8</f>
        <v>42548</v>
      </c>
      <c r="BU191" s="1025">
        <f t="shared" ref="BU191:CA191" si="424">BU180-7</f>
        <v>42576</v>
      </c>
      <c r="BV191" s="1025">
        <f t="shared" si="424"/>
        <v>42618</v>
      </c>
      <c r="BW191" s="1025">
        <f t="shared" si="424"/>
        <v>42646</v>
      </c>
      <c r="BX191" s="1025">
        <f t="shared" si="424"/>
        <v>42674</v>
      </c>
      <c r="BY191" s="1025">
        <f>BY180-7</f>
        <v>42716</v>
      </c>
      <c r="BZ191" s="1025">
        <f t="shared" si="424"/>
        <v>42737</v>
      </c>
      <c r="CA191" s="1025">
        <f t="shared" si="424"/>
        <v>42786</v>
      </c>
      <c r="CB191" s="1025">
        <f>CB180-7</f>
        <v>42821</v>
      </c>
      <c r="CC191" s="1025">
        <f>CC180-7</f>
        <v>42856</v>
      </c>
      <c r="CD191" s="1025">
        <f>CD180-7</f>
        <v>42884</v>
      </c>
      <c r="CE191" s="1025" t="s">
        <v>245</v>
      </c>
      <c r="CF191" s="1389">
        <f>CF180-7</f>
        <v>42554</v>
      </c>
      <c r="CG191" s="249">
        <f>CG180-7</f>
        <v>42961</v>
      </c>
      <c r="CH191" s="262">
        <f t="shared" ref="CH191:CS191" si="425">CH180-7</f>
        <v>42982</v>
      </c>
      <c r="CI191" s="344">
        <f t="shared" si="425"/>
        <v>43010</v>
      </c>
      <c r="CJ191" s="262">
        <f t="shared" si="425"/>
        <v>43045</v>
      </c>
      <c r="CK191" s="1393">
        <f>CK180</f>
        <v>43087</v>
      </c>
      <c r="CL191" s="262">
        <f t="shared" si="425"/>
        <v>43108</v>
      </c>
      <c r="CM191" s="344">
        <f t="shared" si="425"/>
        <v>43143</v>
      </c>
      <c r="CN191" s="262">
        <f t="shared" si="425"/>
        <v>43185</v>
      </c>
      <c r="CO191" s="344">
        <f t="shared" si="425"/>
        <v>43220</v>
      </c>
      <c r="CP191" s="262">
        <f t="shared" si="425"/>
        <v>43248</v>
      </c>
      <c r="CQ191" s="344" t="s">
        <v>245</v>
      </c>
      <c r="CR191" s="262">
        <f t="shared" si="425"/>
        <v>43290</v>
      </c>
      <c r="CS191" s="393">
        <f t="shared" si="425"/>
        <v>43311</v>
      </c>
      <c r="CT191" s="419">
        <f>CT180-8</f>
        <v>43339</v>
      </c>
      <c r="CU191" s="262"/>
      <c r="CV191" s="262">
        <f>CV180-7</f>
        <v>43395</v>
      </c>
      <c r="CW191" s="1591">
        <f>CW180</f>
        <v>43444</v>
      </c>
      <c r="CX191" s="1184"/>
      <c r="CY191" s="262">
        <f>CY180-7</f>
        <v>43486</v>
      </c>
      <c r="CZ191" s="262">
        <f>CZ180-7</f>
        <v>43556</v>
      </c>
      <c r="DA191" s="262">
        <f>DA180-7</f>
        <v>43247</v>
      </c>
      <c r="DB191" s="262">
        <f>DB180-7</f>
        <v>43675</v>
      </c>
      <c r="DC191" s="262"/>
      <c r="DD191" s="262">
        <f>DD180-7</f>
        <v>43738</v>
      </c>
      <c r="DE191" s="262"/>
      <c r="DF191" s="262">
        <f>DF180-7</f>
        <v>43871</v>
      </c>
      <c r="DG191" s="262">
        <f>DG180-7</f>
        <v>43906</v>
      </c>
      <c r="DH191" s="262">
        <f>DH180-7</f>
        <v>43603</v>
      </c>
      <c r="DI191" s="249">
        <f>DI180-7</f>
        <v>44032</v>
      </c>
      <c r="DJ191" s="1672"/>
      <c r="DK191" s="344">
        <f>DK180-7</f>
        <v>44109</v>
      </c>
      <c r="DL191" s="1672"/>
      <c r="DM191" s="393">
        <f>DM180-7</f>
        <v>43869</v>
      </c>
      <c r="DN191" s="262">
        <f>DN180-7</f>
        <v>43905</v>
      </c>
      <c r="DO191" s="262">
        <f>DO180-7</f>
        <v>44333</v>
      </c>
      <c r="DP191" s="249">
        <f>DP180-7</f>
        <v>44396</v>
      </c>
      <c r="DQ191" s="1672"/>
      <c r="DR191" s="344">
        <f>DR180-7</f>
        <v>44473</v>
      </c>
      <c r="DS191" s="1672"/>
    </row>
    <row r="192" spans="1:123" ht="30" hidden="1" customHeight="1" x14ac:dyDescent="0.35">
      <c r="A192" s="1844"/>
      <c r="B192" s="1847"/>
      <c r="C192" s="1203" t="s">
        <v>347</v>
      </c>
      <c r="D192" s="1203"/>
      <c r="E192" s="1033"/>
      <c r="F192" s="1033"/>
      <c r="G192" s="1033"/>
      <c r="H192" s="1033"/>
      <c r="I192" s="1033"/>
      <c r="J192" s="1033"/>
      <c r="K192" s="1033"/>
      <c r="L192" s="1031"/>
      <c r="M192" s="1033"/>
      <c r="N192" s="1033"/>
      <c r="O192" s="1033"/>
      <c r="P192" s="1033"/>
      <c r="Q192" s="1033"/>
      <c r="R192" s="1033"/>
      <c r="S192" s="1033"/>
      <c r="T192" s="1033"/>
      <c r="U192" s="1100"/>
      <c r="V192" s="735"/>
      <c r="W192" s="375"/>
      <c r="X192" s="262"/>
      <c r="Y192" s="375"/>
      <c r="Z192" s="370"/>
      <c r="AA192" s="262"/>
      <c r="AB192" s="375"/>
      <c r="AC192" s="370"/>
      <c r="AD192" s="667"/>
      <c r="AE192" s="370"/>
      <c r="AF192" s="374"/>
      <c r="AG192" s="370"/>
      <c r="AH192" s="375"/>
      <c r="AI192" s="735"/>
      <c r="AJ192" s="419"/>
      <c r="AK192" s="370"/>
      <c r="AL192" s="374"/>
      <c r="AM192" s="249"/>
      <c r="AN192" s="249"/>
      <c r="AO192" s="249"/>
      <c r="AP192" s="249"/>
      <c r="AQ192" s="249"/>
      <c r="AR192" s="262"/>
      <c r="AS192" s="262"/>
      <c r="AT192" s="262"/>
      <c r="AU192" s="262"/>
      <c r="AV192" s="262"/>
      <c r="AW192" s="419"/>
      <c r="AX192" s="262"/>
      <c r="AY192" s="262"/>
      <c r="AZ192" s="262"/>
      <c r="BA192" s="262"/>
      <c r="BB192" s="1204">
        <v>41992</v>
      </c>
      <c r="BC192" s="262"/>
      <c r="BD192" s="262"/>
      <c r="BE192" s="262"/>
      <c r="BF192" s="262"/>
      <c r="BG192" s="262" t="s">
        <v>245</v>
      </c>
      <c r="BH192" s="262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419">
        <v>42522</v>
      </c>
      <c r="BS192" s="262" t="s">
        <v>332</v>
      </c>
      <c r="BT192" s="419">
        <v>42550</v>
      </c>
      <c r="BU192" s="262"/>
      <c r="BV192" s="262"/>
      <c r="BW192" s="262"/>
      <c r="BX192" s="262"/>
      <c r="BY192" s="262"/>
      <c r="BZ192" s="262"/>
      <c r="CA192" s="262"/>
      <c r="CB192" s="262"/>
      <c r="CC192" s="262"/>
      <c r="CD192" s="262"/>
      <c r="CE192" s="262" t="s">
        <v>245</v>
      </c>
      <c r="CF192" s="249"/>
      <c r="CG192" s="249" t="s">
        <v>28</v>
      </c>
      <c r="CH192" s="262" t="s">
        <v>28</v>
      </c>
      <c r="CI192" s="1394">
        <f>CI167-14</f>
        <v>43040</v>
      </c>
      <c r="CJ192" s="1204">
        <f>CJ167-14</f>
        <v>43068</v>
      </c>
      <c r="CK192" s="1204">
        <f>CK167-14</f>
        <v>43110</v>
      </c>
      <c r="CL192" s="262" t="s">
        <v>28</v>
      </c>
      <c r="CM192" s="344" t="s">
        <v>28</v>
      </c>
      <c r="CN192" s="262" t="s">
        <v>28</v>
      </c>
      <c r="CO192" s="344" t="s">
        <v>28</v>
      </c>
      <c r="CP192" s="262" t="s">
        <v>28</v>
      </c>
      <c r="CQ192" s="344" t="s">
        <v>245</v>
      </c>
      <c r="CR192" s="262" t="s">
        <v>28</v>
      </c>
      <c r="CS192" s="393" t="s">
        <v>28</v>
      </c>
      <c r="CT192" s="262" t="s">
        <v>28</v>
      </c>
      <c r="CU192" s="262"/>
      <c r="CV192" s="262" t="s">
        <v>28</v>
      </c>
      <c r="CW192" s="492">
        <f>CW195+7</f>
        <v>43445</v>
      </c>
      <c r="CX192" s="262"/>
      <c r="CY192" s="262" t="s">
        <v>28</v>
      </c>
      <c r="CZ192" s="262" t="s">
        <v>28</v>
      </c>
      <c r="DA192" s="419" t="s">
        <v>348</v>
      </c>
      <c r="DB192" s="262" t="s">
        <v>28</v>
      </c>
      <c r="DC192" s="262"/>
      <c r="DD192" s="262" t="s">
        <v>28</v>
      </c>
      <c r="DE192" s="262"/>
      <c r="DF192" s="262" t="s">
        <v>28</v>
      </c>
      <c r="DG192" s="262" t="s">
        <v>28</v>
      </c>
      <c r="DH192" s="262" t="s">
        <v>28</v>
      </c>
      <c r="DI192" s="249" t="s">
        <v>28</v>
      </c>
      <c r="DJ192" s="1672"/>
      <c r="DK192" s="344" t="s">
        <v>28</v>
      </c>
      <c r="DL192" s="1672"/>
      <c r="DM192" s="393" t="s">
        <v>28</v>
      </c>
      <c r="DN192" s="262" t="s">
        <v>28</v>
      </c>
      <c r="DO192" s="262" t="s">
        <v>28</v>
      </c>
      <c r="DP192" s="249" t="s">
        <v>28</v>
      </c>
      <c r="DQ192" s="1672"/>
      <c r="DR192" s="344" t="s">
        <v>28</v>
      </c>
      <c r="DS192" s="1672"/>
    </row>
    <row r="193" spans="1:123" s="20" customFormat="1" ht="30" customHeight="1" x14ac:dyDescent="0.35">
      <c r="A193" s="1844"/>
      <c r="B193" s="1847"/>
      <c r="C193" s="1395" t="s">
        <v>349</v>
      </c>
      <c r="D193" s="1395"/>
      <c r="E193" s="262"/>
      <c r="F193" s="1396"/>
      <c r="G193" s="262"/>
      <c r="H193" s="344"/>
      <c r="I193" s="262"/>
      <c r="J193" s="344"/>
      <c r="K193" s="262"/>
      <c r="L193" s="344"/>
      <c r="M193" s="1340"/>
      <c r="N193" s="249"/>
      <c r="O193" s="262"/>
      <c r="P193" s="344"/>
      <c r="Q193" s="262"/>
      <c r="R193" s="344"/>
      <c r="S193" s="249"/>
      <c r="T193" s="262"/>
      <c r="U193" s="344"/>
      <c r="V193" s="419"/>
      <c r="W193" s="344"/>
      <c r="X193" s="262"/>
      <c r="Y193" s="262"/>
      <c r="Z193" s="419"/>
      <c r="AA193" s="393"/>
      <c r="AB193" s="249">
        <f>AB191-4</f>
        <v>41207</v>
      </c>
      <c r="AC193" s="1184">
        <v>41239</v>
      </c>
      <c r="AD193" s="1184">
        <v>41266</v>
      </c>
      <c r="AE193" s="249">
        <f>AE191-4</f>
        <v>41304</v>
      </c>
      <c r="AF193" s="249">
        <f>AF191-4</f>
        <v>41340</v>
      </c>
      <c r="AG193" s="249">
        <f>AG191-4</f>
        <v>41360</v>
      </c>
      <c r="AH193" s="249">
        <f>AH191-4</f>
        <v>41396</v>
      </c>
      <c r="AI193" s="249">
        <f>AI191-4</f>
        <v>41417</v>
      </c>
      <c r="AJ193" s="249" t="s">
        <v>114</v>
      </c>
      <c r="AK193" s="249">
        <f>AK191-4</f>
        <v>41452</v>
      </c>
      <c r="AL193" s="249">
        <f>AL191-4</f>
        <v>41480</v>
      </c>
      <c r="AM193" s="249">
        <f t="shared" ref="AM193:AR193" si="426">AM191-4</f>
        <v>41515</v>
      </c>
      <c r="AN193" s="262">
        <f t="shared" si="426"/>
        <v>41543</v>
      </c>
      <c r="AO193" s="344">
        <f t="shared" si="426"/>
        <v>41578</v>
      </c>
      <c r="AP193" s="249">
        <f t="shared" si="426"/>
        <v>41613</v>
      </c>
      <c r="AQ193" s="249">
        <f t="shared" si="426"/>
        <v>41304</v>
      </c>
      <c r="AR193" s="262">
        <f t="shared" si="426"/>
        <v>41697</v>
      </c>
      <c r="AS193" s="262">
        <f>AS191-5</f>
        <v>41724</v>
      </c>
      <c r="AT193" s="262">
        <f>AT191-4</f>
        <v>41753</v>
      </c>
      <c r="AU193" s="262" t="s">
        <v>245</v>
      </c>
      <c r="AV193" s="262">
        <v>41795</v>
      </c>
      <c r="AW193" s="262">
        <f>AW191-4</f>
        <v>41465</v>
      </c>
      <c r="AX193" s="262">
        <f>AX191-4</f>
        <v>41872</v>
      </c>
      <c r="AY193" s="262">
        <f>AY191-4</f>
        <v>41900</v>
      </c>
      <c r="AZ193" s="262">
        <f>AZ191-4</f>
        <v>41942</v>
      </c>
      <c r="BA193" s="262">
        <f>BA191-4</f>
        <v>41963</v>
      </c>
      <c r="BB193" s="419">
        <v>41992</v>
      </c>
      <c r="BC193" s="262">
        <f t="shared" ref="BC193:BR193" si="427">BC191-4</f>
        <v>42040</v>
      </c>
      <c r="BD193" s="262">
        <f t="shared" si="427"/>
        <v>42075</v>
      </c>
      <c r="BE193" s="262">
        <f t="shared" si="427"/>
        <v>42110</v>
      </c>
      <c r="BF193" s="262">
        <f t="shared" si="427"/>
        <v>42138</v>
      </c>
      <c r="BG193" s="262" t="s">
        <v>245</v>
      </c>
      <c r="BH193" s="262">
        <f t="shared" si="427"/>
        <v>42180</v>
      </c>
      <c r="BI193" s="262">
        <f t="shared" si="427"/>
        <v>42222</v>
      </c>
      <c r="BJ193" s="262">
        <f t="shared" si="427"/>
        <v>42236</v>
      </c>
      <c r="BK193" s="262">
        <f t="shared" si="427"/>
        <v>42271</v>
      </c>
      <c r="BL193" s="262">
        <f t="shared" si="427"/>
        <v>42306</v>
      </c>
      <c r="BM193" s="262">
        <f t="shared" si="427"/>
        <v>42341</v>
      </c>
      <c r="BN193" s="262">
        <f t="shared" si="427"/>
        <v>42376</v>
      </c>
      <c r="BO193" s="262">
        <f t="shared" si="427"/>
        <v>42411</v>
      </c>
      <c r="BP193" s="262">
        <f t="shared" si="427"/>
        <v>42446</v>
      </c>
      <c r="BQ193" s="262">
        <f t="shared" si="427"/>
        <v>42481</v>
      </c>
      <c r="BR193" s="262">
        <f t="shared" si="427"/>
        <v>42509</v>
      </c>
      <c r="BS193" s="262" t="s">
        <v>332</v>
      </c>
      <c r="BT193" s="262">
        <f>BT191-4</f>
        <v>42544</v>
      </c>
      <c r="BU193" s="262">
        <f t="shared" ref="BU193:CA193" si="428">BU191-4</f>
        <v>42572</v>
      </c>
      <c r="BV193" s="262">
        <f t="shared" si="428"/>
        <v>42614</v>
      </c>
      <c r="BW193" s="262">
        <f t="shared" si="428"/>
        <v>42642</v>
      </c>
      <c r="BX193" s="262">
        <f t="shared" si="428"/>
        <v>42670</v>
      </c>
      <c r="BY193" s="262">
        <f>BY191-4</f>
        <v>42712</v>
      </c>
      <c r="BZ193" s="262">
        <f t="shared" si="428"/>
        <v>42733</v>
      </c>
      <c r="CA193" s="262">
        <f t="shared" si="428"/>
        <v>42782</v>
      </c>
      <c r="CB193" s="262">
        <f>CB191-4</f>
        <v>42817</v>
      </c>
      <c r="CC193" s="262">
        <f>CC191-4</f>
        <v>42852</v>
      </c>
      <c r="CD193" s="262">
        <f>CD191-4</f>
        <v>42880</v>
      </c>
      <c r="CE193" s="262" t="s">
        <v>245</v>
      </c>
      <c r="CF193" s="249">
        <f>CF191-4</f>
        <v>42550</v>
      </c>
      <c r="CG193" s="249">
        <f>CG191-4</f>
        <v>42957</v>
      </c>
      <c r="CH193" s="262">
        <f t="shared" ref="CH193:CY193" si="429">CH191-4</f>
        <v>42978</v>
      </c>
      <c r="CI193" s="344">
        <f t="shared" si="429"/>
        <v>43006</v>
      </c>
      <c r="CJ193" s="262">
        <f t="shared" si="429"/>
        <v>43041</v>
      </c>
      <c r="CK193" s="344">
        <f t="shared" si="429"/>
        <v>43083</v>
      </c>
      <c r="CL193" s="262">
        <f t="shared" si="429"/>
        <v>43104</v>
      </c>
      <c r="CM193" s="344">
        <f t="shared" si="429"/>
        <v>43139</v>
      </c>
      <c r="CN193" s="262">
        <f t="shared" si="429"/>
        <v>43181</v>
      </c>
      <c r="CO193" s="344">
        <f t="shared" si="429"/>
        <v>43216</v>
      </c>
      <c r="CP193" s="262">
        <f t="shared" si="429"/>
        <v>43244</v>
      </c>
      <c r="CQ193" s="344" t="s">
        <v>245</v>
      </c>
      <c r="CR193" s="262">
        <f t="shared" si="429"/>
        <v>43286</v>
      </c>
      <c r="CS193" s="393">
        <f t="shared" si="429"/>
        <v>43307</v>
      </c>
      <c r="CT193" s="262">
        <f t="shared" si="429"/>
        <v>43335</v>
      </c>
      <c r="CU193" s="262"/>
      <c r="CV193" s="262">
        <f t="shared" si="429"/>
        <v>43391</v>
      </c>
      <c r="CW193" s="486">
        <f t="shared" si="429"/>
        <v>43440</v>
      </c>
      <c r="CX193" s="249"/>
      <c r="CY193" s="262">
        <f t="shared" si="429"/>
        <v>43482</v>
      </c>
      <c r="CZ193" s="262">
        <f>CZ191-4</f>
        <v>43552</v>
      </c>
      <c r="DA193" s="262">
        <f>DA191-4</f>
        <v>43243</v>
      </c>
      <c r="DB193" s="262">
        <f>DB191-4</f>
        <v>43671</v>
      </c>
      <c r="DC193" s="262"/>
      <c r="DD193" s="262">
        <f>DD191-4</f>
        <v>43734</v>
      </c>
      <c r="DE193" s="262"/>
      <c r="DF193" s="262">
        <f>DF191-4</f>
        <v>43867</v>
      </c>
      <c r="DG193" s="262">
        <f>DG191-4</f>
        <v>43902</v>
      </c>
      <c r="DH193" s="262">
        <f>DH191-4</f>
        <v>43599</v>
      </c>
      <c r="DI193" s="249">
        <f>DI191-4</f>
        <v>44028</v>
      </c>
      <c r="DJ193" s="1672"/>
      <c r="DK193" s="344">
        <f>DK191-4</f>
        <v>44105</v>
      </c>
      <c r="DL193" s="1672"/>
      <c r="DM193" s="393">
        <f>DM191-4</f>
        <v>43865</v>
      </c>
      <c r="DN193" s="262">
        <f>DN191-4</f>
        <v>43901</v>
      </c>
      <c r="DO193" s="262">
        <f>DO191-4</f>
        <v>44329</v>
      </c>
      <c r="DP193" s="249">
        <f>DP191-4</f>
        <v>44392</v>
      </c>
      <c r="DQ193" s="1672"/>
      <c r="DR193" s="344">
        <f>DR191-4</f>
        <v>44469</v>
      </c>
      <c r="DS193" s="1672"/>
    </row>
    <row r="194" spans="1:123" s="20" customFormat="1" ht="30" customHeight="1" x14ac:dyDescent="0.35">
      <c r="A194" s="1844"/>
      <c r="B194" s="1847"/>
      <c r="C194" s="1395" t="s">
        <v>350</v>
      </c>
      <c r="D194" s="1395"/>
      <c r="E194" s="262"/>
      <c r="F194" s="1396"/>
      <c r="G194" s="262"/>
      <c r="H194" s="344"/>
      <c r="I194" s="262"/>
      <c r="J194" s="344"/>
      <c r="K194" s="262"/>
      <c r="L194" s="344"/>
      <c r="M194" s="1340"/>
      <c r="N194" s="249"/>
      <c r="O194" s="262"/>
      <c r="P194" s="344"/>
      <c r="Q194" s="262"/>
      <c r="R194" s="344"/>
      <c r="S194" s="249"/>
      <c r="T194" s="262"/>
      <c r="U194" s="344"/>
      <c r="V194" s="419"/>
      <c r="W194" s="344"/>
      <c r="X194" s="262"/>
      <c r="Y194" s="262"/>
      <c r="Z194" s="419"/>
      <c r="AA194" s="393"/>
      <c r="AB194" s="249">
        <v>41192</v>
      </c>
      <c r="AC194" s="1184">
        <v>41585</v>
      </c>
      <c r="AD194" s="1184">
        <v>41253</v>
      </c>
      <c r="AE194" s="249">
        <v>41289</v>
      </c>
      <c r="AF194" s="249">
        <v>41324</v>
      </c>
      <c r="AG194" s="249">
        <v>41344</v>
      </c>
      <c r="AH194" s="249">
        <v>41380</v>
      </c>
      <c r="AI194" s="249">
        <v>41394</v>
      </c>
      <c r="AJ194" s="249" t="s">
        <v>114</v>
      </c>
      <c r="AK194" s="249">
        <v>41436</v>
      </c>
      <c r="AL194" s="249">
        <v>41458</v>
      </c>
      <c r="AM194" s="249">
        <v>41492</v>
      </c>
      <c r="AN194" s="262">
        <v>41521</v>
      </c>
      <c r="AO194" s="344">
        <v>41556</v>
      </c>
      <c r="AP194" s="249">
        <v>41591</v>
      </c>
      <c r="AQ194" s="249">
        <v>41626</v>
      </c>
      <c r="AR194" s="262">
        <v>41652</v>
      </c>
      <c r="AS194" s="262">
        <v>41702</v>
      </c>
      <c r="AT194" s="262">
        <v>41737</v>
      </c>
      <c r="AU194" s="262" t="s">
        <v>245</v>
      </c>
      <c r="AV194" s="262">
        <v>41773</v>
      </c>
      <c r="AW194" s="262">
        <v>41807</v>
      </c>
      <c r="AX194" s="262">
        <v>41855</v>
      </c>
      <c r="AY194" s="262" t="s">
        <v>351</v>
      </c>
      <c r="AZ194" s="262">
        <v>41926</v>
      </c>
      <c r="BA194" s="262">
        <v>41947</v>
      </c>
      <c r="BB194" s="419" t="s">
        <v>249</v>
      </c>
      <c r="BC194" s="262">
        <v>42010</v>
      </c>
      <c r="BD194" s="262" t="s">
        <v>31</v>
      </c>
      <c r="BE194" s="262" t="s">
        <v>31</v>
      </c>
      <c r="BF194" s="262">
        <f>BF195+2</f>
        <v>42139</v>
      </c>
      <c r="BG194" s="262" t="s">
        <v>245</v>
      </c>
      <c r="BH194" s="262">
        <f t="shared" ref="BH194:BR194" si="430">BH195+2</f>
        <v>42174</v>
      </c>
      <c r="BI194" s="262">
        <f t="shared" si="430"/>
        <v>42216</v>
      </c>
      <c r="BJ194" s="262">
        <f t="shared" si="430"/>
        <v>42224</v>
      </c>
      <c r="BK194" s="262">
        <f t="shared" si="430"/>
        <v>42252</v>
      </c>
      <c r="BL194" s="262">
        <f t="shared" si="430"/>
        <v>42287</v>
      </c>
      <c r="BM194" s="262">
        <f t="shared" si="430"/>
        <v>42329</v>
      </c>
      <c r="BN194" s="262">
        <f t="shared" si="430"/>
        <v>42375</v>
      </c>
      <c r="BO194" s="262">
        <f t="shared" si="430"/>
        <v>42413</v>
      </c>
      <c r="BP194" s="262">
        <f t="shared" si="430"/>
        <v>42446</v>
      </c>
      <c r="BQ194" s="262">
        <f t="shared" si="430"/>
        <v>42481</v>
      </c>
      <c r="BR194" s="262">
        <f t="shared" si="430"/>
        <v>42509</v>
      </c>
      <c r="BS194" s="262" t="s">
        <v>332</v>
      </c>
      <c r="BT194" s="262">
        <f t="shared" ref="BT194:CD194" si="431">BT195+2</f>
        <v>42544</v>
      </c>
      <c r="BU194" s="262">
        <f t="shared" si="431"/>
        <v>42572</v>
      </c>
      <c r="BV194" s="262">
        <f t="shared" si="431"/>
        <v>42614</v>
      </c>
      <c r="BW194" s="262">
        <f t="shared" si="431"/>
        <v>42642</v>
      </c>
      <c r="BX194" s="262">
        <f t="shared" si="431"/>
        <v>42670</v>
      </c>
      <c r="BY194" s="262">
        <f t="shared" si="431"/>
        <v>42712</v>
      </c>
      <c r="BZ194" s="262">
        <f t="shared" si="431"/>
        <v>42726</v>
      </c>
      <c r="CA194" s="262">
        <f t="shared" si="431"/>
        <v>42782</v>
      </c>
      <c r="CB194" s="262">
        <f t="shared" si="431"/>
        <v>42817</v>
      </c>
      <c r="CC194" s="262">
        <f t="shared" si="431"/>
        <v>42852</v>
      </c>
      <c r="CD194" s="262">
        <f t="shared" si="431"/>
        <v>42880</v>
      </c>
      <c r="CE194" s="262" t="s">
        <v>245</v>
      </c>
      <c r="CF194" s="249">
        <f t="shared" ref="CF194:CP194" si="432">CF195+2</f>
        <v>42551</v>
      </c>
      <c r="CG194" s="249">
        <f t="shared" si="432"/>
        <v>42957</v>
      </c>
      <c r="CH194" s="262">
        <f t="shared" si="432"/>
        <v>42978</v>
      </c>
      <c r="CI194" s="344">
        <f t="shared" si="432"/>
        <v>43006</v>
      </c>
      <c r="CJ194" s="262">
        <f t="shared" si="432"/>
        <v>43041</v>
      </c>
      <c r="CK194" s="344">
        <f t="shared" si="432"/>
        <v>43083</v>
      </c>
      <c r="CL194" s="262">
        <f t="shared" si="432"/>
        <v>43104</v>
      </c>
      <c r="CM194" s="344">
        <f t="shared" si="432"/>
        <v>43139</v>
      </c>
      <c r="CN194" s="262">
        <f t="shared" si="432"/>
        <v>43181</v>
      </c>
      <c r="CO194" s="344">
        <f t="shared" si="432"/>
        <v>43216</v>
      </c>
      <c r="CP194" s="262">
        <f t="shared" si="432"/>
        <v>43244</v>
      </c>
      <c r="CQ194" s="344" t="s">
        <v>245</v>
      </c>
      <c r="CR194" s="262">
        <f>CR195+2</f>
        <v>43286</v>
      </c>
      <c r="CS194" s="393">
        <f>CS195+2</f>
        <v>43307</v>
      </c>
      <c r="CT194" s="262">
        <f>CT195+2</f>
        <v>43335</v>
      </c>
      <c r="CU194" s="262"/>
      <c r="CV194" s="262">
        <f>CV195+2</f>
        <v>43384</v>
      </c>
      <c r="CW194" s="486">
        <f>CW195+2</f>
        <v>43440</v>
      </c>
      <c r="CX194" s="249"/>
      <c r="CY194" s="262">
        <f>CY195+2</f>
        <v>43475</v>
      </c>
      <c r="CZ194" s="262">
        <f>CZ195+2</f>
        <v>43545</v>
      </c>
      <c r="DA194" s="262">
        <f>DA195+2</f>
        <v>43236</v>
      </c>
      <c r="DB194" s="262">
        <f>DB195+2</f>
        <v>43664</v>
      </c>
      <c r="DC194" s="262"/>
      <c r="DD194" s="262">
        <f>DD195+2</f>
        <v>43734</v>
      </c>
      <c r="DE194" s="262"/>
      <c r="DF194" s="262">
        <f>DF195+2</f>
        <v>43860</v>
      </c>
      <c r="DG194" s="262">
        <f>DG195+2</f>
        <v>43902</v>
      </c>
      <c r="DH194" s="262">
        <f>DH195+2</f>
        <v>43599</v>
      </c>
      <c r="DI194" s="249">
        <f>DI195+2</f>
        <v>44028</v>
      </c>
      <c r="DJ194" s="1672"/>
      <c r="DK194" s="344">
        <f>DK195+2</f>
        <v>44098</v>
      </c>
      <c r="DL194" s="1672"/>
      <c r="DM194" s="393">
        <f>DM195+2</f>
        <v>43858</v>
      </c>
      <c r="DN194" s="262">
        <f>DN195+2</f>
        <v>43901</v>
      </c>
      <c r="DO194" s="262">
        <f>DO195+2</f>
        <v>44329</v>
      </c>
      <c r="DP194" s="249">
        <f>DP195+2</f>
        <v>44392</v>
      </c>
      <c r="DQ194" s="1672"/>
      <c r="DR194" s="344">
        <f>DR195+2</f>
        <v>44462</v>
      </c>
      <c r="DS194" s="1672"/>
    </row>
    <row r="195" spans="1:123" s="20" customFormat="1" ht="30" customHeight="1" x14ac:dyDescent="0.35">
      <c r="A195" s="1844"/>
      <c r="B195" s="1847"/>
      <c r="C195" s="1346" t="s">
        <v>425</v>
      </c>
      <c r="D195" s="1346"/>
      <c r="E195" s="294"/>
      <c r="F195" s="296"/>
      <c r="G195" s="294"/>
      <c r="H195" s="296"/>
      <c r="I195" s="294"/>
      <c r="J195" s="296"/>
      <c r="K195" s="294"/>
      <c r="L195" s="296"/>
      <c r="M195" s="294"/>
      <c r="N195" s="297"/>
      <c r="O195" s="294"/>
      <c r="P195" s="296"/>
      <c r="Q195" s="294"/>
      <c r="R195" s="296"/>
      <c r="S195" s="297"/>
      <c r="T195" s="294"/>
      <c r="U195" s="296"/>
      <c r="V195" s="299"/>
      <c r="W195" s="296"/>
      <c r="X195" s="294"/>
      <c r="Y195" s="294"/>
      <c r="Z195" s="299"/>
      <c r="AA195" s="295"/>
      <c r="AB195" s="297">
        <v>41206</v>
      </c>
      <c r="AC195" s="302">
        <v>41233</v>
      </c>
      <c r="AD195" s="302">
        <v>41262</v>
      </c>
      <c r="AE195" s="297">
        <f>AE193-1</f>
        <v>41303</v>
      </c>
      <c r="AF195" s="297">
        <f>AF193-1</f>
        <v>41339</v>
      </c>
      <c r="AG195" s="297">
        <f>AG193-1</f>
        <v>41359</v>
      </c>
      <c r="AH195" s="297">
        <f>AH193-1</f>
        <v>41395</v>
      </c>
      <c r="AI195" s="297">
        <f>AI193-1</f>
        <v>41416</v>
      </c>
      <c r="AJ195" s="297" t="s">
        <v>114</v>
      </c>
      <c r="AK195" s="297">
        <f t="shared" ref="AK195:AT195" si="433">AK193-1</f>
        <v>41451</v>
      </c>
      <c r="AL195" s="297">
        <f t="shared" si="433"/>
        <v>41479</v>
      </c>
      <c r="AM195" s="297">
        <f t="shared" si="433"/>
        <v>41514</v>
      </c>
      <c r="AN195" s="294">
        <f t="shared" si="433"/>
        <v>41542</v>
      </c>
      <c r="AO195" s="296">
        <f t="shared" si="433"/>
        <v>41577</v>
      </c>
      <c r="AP195" s="297">
        <f t="shared" si="433"/>
        <v>41612</v>
      </c>
      <c r="AQ195" s="297">
        <f t="shared" si="433"/>
        <v>41303</v>
      </c>
      <c r="AR195" s="294">
        <f t="shared" si="433"/>
        <v>41696</v>
      </c>
      <c r="AS195" s="294">
        <f t="shared" si="433"/>
        <v>41723</v>
      </c>
      <c r="AT195" s="294">
        <f t="shared" si="433"/>
        <v>41752</v>
      </c>
      <c r="AU195" s="294" t="s">
        <v>245</v>
      </c>
      <c r="AV195" s="294">
        <v>41794</v>
      </c>
      <c r="AW195" s="294">
        <f>AW193-1</f>
        <v>41464</v>
      </c>
      <c r="AX195" s="299">
        <v>41506</v>
      </c>
      <c r="AY195" s="294">
        <f>AY193-1</f>
        <v>41899</v>
      </c>
      <c r="AZ195" s="294">
        <f>AZ193-1</f>
        <v>41941</v>
      </c>
      <c r="BA195" s="300">
        <f>BA193-1</f>
        <v>41962</v>
      </c>
      <c r="BB195" s="299">
        <v>41988</v>
      </c>
      <c r="BC195" s="300">
        <f>BC193-1</f>
        <v>42039</v>
      </c>
      <c r="BD195" s="300">
        <f>BD193-1</f>
        <v>42074</v>
      </c>
      <c r="BE195" s="300">
        <f>BE193-1</f>
        <v>42109</v>
      </c>
      <c r="BF195" s="300">
        <f>BF193-1</f>
        <v>42137</v>
      </c>
      <c r="BG195" s="300" t="s">
        <v>245</v>
      </c>
      <c r="BH195" s="300">
        <f>BH193-8</f>
        <v>42172</v>
      </c>
      <c r="BI195" s="300">
        <f>BI193-8</f>
        <v>42214</v>
      </c>
      <c r="BJ195" s="299">
        <f>BJ193-14</f>
        <v>42222</v>
      </c>
      <c r="BK195" s="299">
        <f>BK193-21</f>
        <v>42250</v>
      </c>
      <c r="BL195" s="300">
        <f>BL193-21</f>
        <v>42285</v>
      </c>
      <c r="BM195" s="300">
        <f>BM191-18</f>
        <v>42327</v>
      </c>
      <c r="BN195" s="299">
        <f>BN191-7</f>
        <v>42373</v>
      </c>
      <c r="BO195" s="300">
        <f>BO191-4</f>
        <v>42411</v>
      </c>
      <c r="BP195" s="300">
        <f>BP191-6</f>
        <v>42444</v>
      </c>
      <c r="BQ195" s="300">
        <f>BQ191-6</f>
        <v>42479</v>
      </c>
      <c r="BR195" s="300">
        <f>BR191-6</f>
        <v>42507</v>
      </c>
      <c r="BS195" s="300" t="s">
        <v>332</v>
      </c>
      <c r="BT195" s="300">
        <f t="shared" ref="BT195:BY195" si="434">BT191-6</f>
        <v>42542</v>
      </c>
      <c r="BU195" s="300">
        <f t="shared" si="434"/>
        <v>42570</v>
      </c>
      <c r="BV195" s="300">
        <f t="shared" si="434"/>
        <v>42612</v>
      </c>
      <c r="BW195" s="300">
        <f t="shared" si="434"/>
        <v>42640</v>
      </c>
      <c r="BX195" s="300">
        <f t="shared" si="434"/>
        <v>42668</v>
      </c>
      <c r="BY195" s="300">
        <f t="shared" si="434"/>
        <v>42710</v>
      </c>
      <c r="BZ195" s="299">
        <f>BZ191-13</f>
        <v>42724</v>
      </c>
      <c r="CA195" s="300">
        <f>CA191-6</f>
        <v>42780</v>
      </c>
      <c r="CB195" s="300">
        <f>CB191-6</f>
        <v>42815</v>
      </c>
      <c r="CC195" s="300">
        <f>CC191-6</f>
        <v>42850</v>
      </c>
      <c r="CD195" s="300">
        <f>CD191-6</f>
        <v>42878</v>
      </c>
      <c r="CE195" s="300" t="s">
        <v>245</v>
      </c>
      <c r="CF195" s="302">
        <f>CF191-5</f>
        <v>42549</v>
      </c>
      <c r="CG195" s="290">
        <f t="shared" ref="CG195:CP195" si="435">CG191-6</f>
        <v>42955</v>
      </c>
      <c r="CH195" s="300">
        <f t="shared" si="435"/>
        <v>42976</v>
      </c>
      <c r="CI195" s="301">
        <f t="shared" si="435"/>
        <v>43004</v>
      </c>
      <c r="CJ195" s="300">
        <f t="shared" si="435"/>
        <v>43039</v>
      </c>
      <c r="CK195" s="301">
        <f t="shared" si="435"/>
        <v>43081</v>
      </c>
      <c r="CL195" s="300">
        <f t="shared" si="435"/>
        <v>43102</v>
      </c>
      <c r="CM195" s="301">
        <f t="shared" si="435"/>
        <v>43137</v>
      </c>
      <c r="CN195" s="300">
        <f t="shared" si="435"/>
        <v>43179</v>
      </c>
      <c r="CO195" s="301">
        <f t="shared" si="435"/>
        <v>43214</v>
      </c>
      <c r="CP195" s="300">
        <f t="shared" si="435"/>
        <v>43242</v>
      </c>
      <c r="CQ195" s="301" t="s">
        <v>245</v>
      </c>
      <c r="CR195" s="300">
        <f>CR191-6</f>
        <v>43284</v>
      </c>
      <c r="CS195" s="1397">
        <f>CS191-6</f>
        <v>43305</v>
      </c>
      <c r="CT195" s="300">
        <f>CT191-6</f>
        <v>43333</v>
      </c>
      <c r="CU195" s="300"/>
      <c r="CV195" s="300">
        <f>CV191-13</f>
        <v>43382</v>
      </c>
      <c r="CW195" s="1540">
        <f>CW191-6</f>
        <v>43438</v>
      </c>
      <c r="CX195" s="302"/>
      <c r="CY195" s="300">
        <f>CY191-13</f>
        <v>43473</v>
      </c>
      <c r="CZ195" s="300">
        <f>CZ191-13</f>
        <v>43543</v>
      </c>
      <c r="DA195" s="300">
        <f>DA191-13</f>
        <v>43234</v>
      </c>
      <c r="DB195" s="300">
        <f>DB191-13</f>
        <v>43662</v>
      </c>
      <c r="DC195" s="300"/>
      <c r="DD195" s="300">
        <f>DD191-6</f>
        <v>43732</v>
      </c>
      <c r="DE195" s="300"/>
      <c r="DF195" s="300">
        <f>DF191-13</f>
        <v>43858</v>
      </c>
      <c r="DG195" s="300">
        <f>DG191-6</f>
        <v>43900</v>
      </c>
      <c r="DH195" s="300">
        <f>DH191-6</f>
        <v>43597</v>
      </c>
      <c r="DI195" s="290">
        <f>DI191-6</f>
        <v>44026</v>
      </c>
      <c r="DJ195" s="1671"/>
      <c r="DK195" s="301">
        <f>DK191-13</f>
        <v>44096</v>
      </c>
      <c r="DL195" s="1671"/>
      <c r="DM195" s="1397">
        <f>DM191-13</f>
        <v>43856</v>
      </c>
      <c r="DN195" s="300">
        <f>DN191-6</f>
        <v>43899</v>
      </c>
      <c r="DO195" s="300">
        <f>DO191-6</f>
        <v>44327</v>
      </c>
      <c r="DP195" s="290">
        <f>DP191-6</f>
        <v>44390</v>
      </c>
      <c r="DQ195" s="1671"/>
      <c r="DR195" s="301">
        <f>DR191-13</f>
        <v>44460</v>
      </c>
      <c r="DS195" s="1671"/>
    </row>
    <row r="196" spans="1:123" s="8" customFormat="1" ht="30" customHeight="1" x14ac:dyDescent="0.35">
      <c r="A196" s="1844"/>
      <c r="B196" s="1847"/>
      <c r="C196" s="1398" t="s">
        <v>462</v>
      </c>
      <c r="D196" s="1398"/>
      <c r="E196" s="1399"/>
      <c r="F196" s="1400"/>
      <c r="G196" s="1399"/>
      <c r="H196" s="1400"/>
      <c r="I196" s="1399"/>
      <c r="J196" s="1400"/>
      <c r="K196" s="1399"/>
      <c r="L196" s="1400"/>
      <c r="M196" s="1399"/>
      <c r="N196" s="454"/>
      <c r="O196" s="1399"/>
      <c r="P196" s="1400"/>
      <c r="Q196" s="1399"/>
      <c r="R196" s="1400"/>
      <c r="S196" s="454"/>
      <c r="T196" s="1399"/>
      <c r="U196" s="1400"/>
      <c r="V196" s="1401"/>
      <c r="W196" s="1400"/>
      <c r="X196" s="1399"/>
      <c r="Y196" s="1399"/>
      <c r="Z196" s="1401"/>
      <c r="AA196" s="1402"/>
      <c r="AB196" s="454"/>
      <c r="AC196" s="1403"/>
      <c r="AD196" s="1403"/>
      <c r="AE196" s="454"/>
      <c r="AF196" s="454"/>
      <c r="AG196" s="454"/>
      <c r="AH196" s="454"/>
      <c r="AI196" s="454"/>
      <c r="AJ196" s="454"/>
      <c r="AK196" s="454"/>
      <c r="AL196" s="454"/>
      <c r="AM196" s="454"/>
      <c r="AN196" s="1399"/>
      <c r="AO196" s="1400"/>
      <c r="AP196" s="454"/>
      <c r="AQ196" s="454"/>
      <c r="AR196" s="1399"/>
      <c r="AS196" s="1399"/>
      <c r="AT196" s="1399"/>
      <c r="AU196" s="1399"/>
      <c r="AV196" s="1399"/>
      <c r="AW196" s="1399"/>
      <c r="AX196" s="1401"/>
      <c r="AY196" s="1399"/>
      <c r="AZ196" s="1399"/>
      <c r="BA196" s="1404"/>
      <c r="BB196" s="1401"/>
      <c r="BC196" s="1404"/>
      <c r="BD196" s="1404"/>
      <c r="BE196" s="1404"/>
      <c r="BF196" s="1404"/>
      <c r="BG196" s="1404"/>
      <c r="BH196" s="1404"/>
      <c r="BI196" s="1404"/>
      <c r="BJ196" s="1401"/>
      <c r="BK196" s="1401"/>
      <c r="BL196" s="1405" t="s">
        <v>249</v>
      </c>
      <c r="BM196" s="1404">
        <f>BM195-7</f>
        <v>42320</v>
      </c>
      <c r="BN196" s="1405" t="s">
        <v>249</v>
      </c>
      <c r="BO196" s="1404">
        <f>BO195-7</f>
        <v>42404</v>
      </c>
      <c r="BP196" s="648" t="s">
        <v>31</v>
      </c>
      <c r="BQ196" s="648" t="s">
        <v>31</v>
      </c>
      <c r="BR196" s="1401">
        <f>BR177</f>
        <v>42531</v>
      </c>
      <c r="BS196" s="283" t="s">
        <v>332</v>
      </c>
      <c r="BT196" s="1404">
        <f>BT195-7</f>
        <v>42535</v>
      </c>
      <c r="BU196" s="1404">
        <f t="shared" ref="BU196:CA196" si="436">BU195-7</f>
        <v>42563</v>
      </c>
      <c r="BV196" s="1404">
        <f t="shared" si="436"/>
        <v>42605</v>
      </c>
      <c r="BW196" s="1404">
        <f t="shared" si="436"/>
        <v>42633</v>
      </c>
      <c r="BX196" s="1404">
        <f t="shared" si="436"/>
        <v>42661</v>
      </c>
      <c r="BY196" s="1404">
        <f t="shared" si="436"/>
        <v>42703</v>
      </c>
      <c r="BZ196" s="1404">
        <f t="shared" si="436"/>
        <v>42717</v>
      </c>
      <c r="CA196" s="1404">
        <f t="shared" si="436"/>
        <v>42773</v>
      </c>
      <c r="CB196" s="1404">
        <f>CB195-7</f>
        <v>42808</v>
      </c>
      <c r="CC196" s="1404">
        <f>CC195-7</f>
        <v>42843</v>
      </c>
      <c r="CD196" s="1404">
        <f>CD195-7</f>
        <v>42871</v>
      </c>
      <c r="CE196" s="1404" t="s">
        <v>245</v>
      </c>
      <c r="CF196" s="1403">
        <f>CF195-8</f>
        <v>42541</v>
      </c>
      <c r="CG196" s="651">
        <f>CG195-7</f>
        <v>42948</v>
      </c>
      <c r="CH196" s="648">
        <f t="shared" ref="CH196:CY196" si="437">CH195-7</f>
        <v>42969</v>
      </c>
      <c r="CI196" s="652">
        <f t="shared" si="437"/>
        <v>42997</v>
      </c>
      <c r="CJ196" s="648">
        <f t="shared" si="437"/>
        <v>43032</v>
      </c>
      <c r="CK196" s="652">
        <f t="shared" si="437"/>
        <v>43074</v>
      </c>
      <c r="CL196" s="648">
        <f t="shared" si="437"/>
        <v>43095</v>
      </c>
      <c r="CM196" s="652">
        <f t="shared" si="437"/>
        <v>43130</v>
      </c>
      <c r="CN196" s="648">
        <f t="shared" si="437"/>
        <v>43172</v>
      </c>
      <c r="CO196" s="652">
        <f t="shared" si="437"/>
        <v>43207</v>
      </c>
      <c r="CP196" s="648">
        <f t="shared" si="437"/>
        <v>43235</v>
      </c>
      <c r="CQ196" s="652" t="s">
        <v>245</v>
      </c>
      <c r="CR196" s="648">
        <f t="shared" si="437"/>
        <v>43277</v>
      </c>
      <c r="CS196" s="1145">
        <f t="shared" si="437"/>
        <v>43298</v>
      </c>
      <c r="CT196" s="648">
        <f t="shared" si="437"/>
        <v>43326</v>
      </c>
      <c r="CU196" s="648"/>
      <c r="CV196" s="648">
        <f t="shared" si="437"/>
        <v>43375</v>
      </c>
      <c r="CW196" s="1540">
        <f t="shared" si="437"/>
        <v>43431</v>
      </c>
      <c r="CX196" s="1406"/>
      <c r="CY196" s="648">
        <f t="shared" si="437"/>
        <v>43466</v>
      </c>
      <c r="CZ196" s="648">
        <f>CZ195-7</f>
        <v>43536</v>
      </c>
      <c r="DA196" s="648">
        <f>DA195-7</f>
        <v>43227</v>
      </c>
      <c r="DB196" s="648">
        <f>DB195-7</f>
        <v>43655</v>
      </c>
      <c r="DC196" s="648"/>
      <c r="DD196" s="648">
        <f>DD195-7</f>
        <v>43725</v>
      </c>
      <c r="DE196" s="648"/>
      <c r="DF196" s="648">
        <f>DF195-7</f>
        <v>43851</v>
      </c>
      <c r="DG196" s="648">
        <f>DG195-7</f>
        <v>43893</v>
      </c>
      <c r="DH196" s="648">
        <f>DH195-7</f>
        <v>43590</v>
      </c>
      <c r="DI196" s="651">
        <f>DI195-7</f>
        <v>44019</v>
      </c>
      <c r="DJ196" s="1671"/>
      <c r="DK196" s="652">
        <f>DK195-7</f>
        <v>44089</v>
      </c>
      <c r="DL196" s="1671"/>
      <c r="DM196" s="1145">
        <f>DM195-7</f>
        <v>43849</v>
      </c>
      <c r="DN196" s="648">
        <f>DN195-14</f>
        <v>43885</v>
      </c>
      <c r="DO196" s="648">
        <f>DO195-27</f>
        <v>44300</v>
      </c>
      <c r="DP196" s="651">
        <f>DP195-7</f>
        <v>44383</v>
      </c>
      <c r="DQ196" s="1671"/>
      <c r="DR196" s="652">
        <f>DR195-7</f>
        <v>44453</v>
      </c>
      <c r="DS196" s="1671"/>
    </row>
    <row r="197" spans="1:123" s="1411" customFormat="1" ht="30" hidden="1" customHeight="1" x14ac:dyDescent="0.35">
      <c r="A197" s="1844"/>
      <c r="B197" s="1847"/>
      <c r="C197" s="172" t="s">
        <v>352</v>
      </c>
      <c r="D197" s="172"/>
      <c r="E197" s="1407"/>
      <c r="F197" s="1408"/>
      <c r="G197" s="1407"/>
      <c r="H197" s="1408"/>
      <c r="I197" s="1407"/>
      <c r="J197" s="1408"/>
      <c r="K197" s="1407"/>
      <c r="L197" s="1408"/>
      <c r="M197" s="1407"/>
      <c r="N197" s="1409"/>
      <c r="O197" s="1407"/>
      <c r="P197" s="1408"/>
      <c r="Q197" s="1407"/>
      <c r="R197" s="1408"/>
      <c r="S197" s="1409"/>
      <c r="T197" s="1407"/>
      <c r="U197" s="1408"/>
      <c r="V197" s="1407"/>
      <c r="W197" s="1408"/>
      <c r="X197" s="1407"/>
      <c r="Y197" s="1407"/>
      <c r="Z197" s="1407"/>
      <c r="AA197" s="1410"/>
      <c r="AB197" s="1409">
        <f t="shared" ref="AB197:AI197" si="438">AB195-7</f>
        <v>41199</v>
      </c>
      <c r="AC197" s="1409">
        <f t="shared" si="438"/>
        <v>41226</v>
      </c>
      <c r="AD197" s="1409">
        <f t="shared" si="438"/>
        <v>41255</v>
      </c>
      <c r="AE197" s="1409">
        <f t="shared" si="438"/>
        <v>41296</v>
      </c>
      <c r="AF197" s="1409">
        <f t="shared" si="438"/>
        <v>41332</v>
      </c>
      <c r="AG197" s="1409">
        <f t="shared" si="438"/>
        <v>41352</v>
      </c>
      <c r="AH197" s="1409">
        <f t="shared" si="438"/>
        <v>41388</v>
      </c>
      <c r="AI197" s="1409">
        <f t="shared" si="438"/>
        <v>41409</v>
      </c>
      <c r="AJ197" s="1409" t="s">
        <v>114</v>
      </c>
      <c r="AK197" s="1409">
        <f>AK195-7</f>
        <v>41444</v>
      </c>
      <c r="AL197" s="1409">
        <f>AL195-7</f>
        <v>41472</v>
      </c>
      <c r="AM197" s="1409">
        <f t="shared" ref="AM197:AR197" si="439">AM195-7</f>
        <v>41507</v>
      </c>
      <c r="AN197" s="1407">
        <f t="shared" si="439"/>
        <v>41535</v>
      </c>
      <c r="AO197" s="1408">
        <f t="shared" si="439"/>
        <v>41570</v>
      </c>
      <c r="AP197" s="1409">
        <f t="shared" si="439"/>
        <v>41605</v>
      </c>
      <c r="AQ197" s="1409">
        <f t="shared" si="439"/>
        <v>41296</v>
      </c>
      <c r="AR197" s="1407">
        <f t="shared" si="439"/>
        <v>41689</v>
      </c>
      <c r="AS197" s="1407">
        <f>AS195-7</f>
        <v>41716</v>
      </c>
      <c r="AT197" s="1407">
        <f>AT195-7</f>
        <v>41745</v>
      </c>
      <c r="AU197" s="1407" t="s">
        <v>245</v>
      </c>
      <c r="AV197" s="1407">
        <v>41787</v>
      </c>
      <c r="AW197" s="1407">
        <f>AW195-7</f>
        <v>41457</v>
      </c>
      <c r="AX197" s="1407">
        <f t="shared" ref="AX197:BD197" si="440">AX195-7</f>
        <v>41499</v>
      </c>
      <c r="AY197" s="1407">
        <f t="shared" si="440"/>
        <v>41892</v>
      </c>
      <c r="AZ197" s="1407">
        <f t="shared" si="440"/>
        <v>41934</v>
      </c>
      <c r="BA197" s="1407">
        <f t="shared" si="440"/>
        <v>41955</v>
      </c>
      <c r="BB197" s="1407">
        <f t="shared" si="440"/>
        <v>41981</v>
      </c>
      <c r="BC197" s="1407">
        <f t="shared" si="440"/>
        <v>42032</v>
      </c>
      <c r="BD197" s="1407">
        <f t="shared" si="440"/>
        <v>42067</v>
      </c>
      <c r="BE197" s="1407">
        <f>BE195-7</f>
        <v>42102</v>
      </c>
      <c r="BF197" s="1407">
        <f>BF195-7</f>
        <v>42130</v>
      </c>
      <c r="BG197" s="1407" t="s">
        <v>245</v>
      </c>
      <c r="BH197" s="1407">
        <f t="shared" ref="BH197:BO197" si="441">BH195-7</f>
        <v>42165</v>
      </c>
      <c r="BI197" s="1407">
        <f t="shared" si="441"/>
        <v>42207</v>
      </c>
      <c r="BJ197" s="1407">
        <f t="shared" si="441"/>
        <v>42215</v>
      </c>
      <c r="BK197" s="1407">
        <f t="shared" si="441"/>
        <v>42243</v>
      </c>
      <c r="BL197" s="1407">
        <f t="shared" si="441"/>
        <v>42278</v>
      </c>
      <c r="BM197" s="1407">
        <f t="shared" si="441"/>
        <v>42320</v>
      </c>
      <c r="BN197" s="1407">
        <f t="shared" si="441"/>
        <v>42366</v>
      </c>
      <c r="BO197" s="1407">
        <f t="shared" si="441"/>
        <v>42404</v>
      </c>
      <c r="BS197" s="1412" t="s">
        <v>332</v>
      </c>
      <c r="CE197" s="1412" t="s">
        <v>245</v>
      </c>
      <c r="CF197" s="1413"/>
      <c r="CG197" s="799"/>
      <c r="CH197" s="471"/>
      <c r="CI197" s="721"/>
      <c r="CJ197" s="471"/>
      <c r="CK197" s="721"/>
      <c r="CL197" s="471"/>
      <c r="CM197" s="721"/>
      <c r="CN197" s="471"/>
      <c r="CO197" s="721"/>
      <c r="CP197" s="471"/>
      <c r="CQ197" s="1414" t="s">
        <v>245</v>
      </c>
      <c r="CR197" s="722"/>
      <c r="CS197" s="1415"/>
      <c r="CT197" s="471"/>
      <c r="CU197" s="471"/>
      <c r="CV197" s="471"/>
      <c r="CW197" s="471"/>
      <c r="CX197" s="799"/>
      <c r="CY197" s="471"/>
      <c r="CZ197" s="471"/>
      <c r="DA197" s="471"/>
      <c r="DB197" s="471"/>
      <c r="DC197" s="471"/>
      <c r="DD197" s="471"/>
      <c r="DE197" s="471"/>
      <c r="DF197" s="471"/>
      <c r="DG197" s="471"/>
      <c r="DH197" s="471"/>
      <c r="DI197" s="799"/>
      <c r="DJ197" s="1670"/>
      <c r="DK197" s="721"/>
      <c r="DL197" s="1670"/>
      <c r="DM197" s="1415"/>
      <c r="DN197" s="471"/>
      <c r="DO197" s="471"/>
      <c r="DP197" s="799"/>
      <c r="DQ197" s="1670"/>
      <c r="DR197" s="721"/>
      <c r="DS197" s="1670"/>
    </row>
    <row r="198" spans="1:123" s="797" customFormat="1" ht="30" hidden="1" customHeight="1" x14ac:dyDescent="0.35">
      <c r="A198" s="1844"/>
      <c r="B198" s="1847"/>
      <c r="C198" s="1416" t="s">
        <v>353</v>
      </c>
      <c r="D198" s="1416"/>
      <c r="E198" s="1417"/>
      <c r="F198" s="1418"/>
      <c r="G198" s="1352"/>
      <c r="H198" s="1418"/>
      <c r="I198" s="1352"/>
      <c r="J198" s="1418"/>
      <c r="K198" s="1418"/>
      <c r="L198" s="1418"/>
      <c r="M198" s="1352"/>
      <c r="N198" s="658"/>
      <c r="O198" s="1352"/>
      <c r="P198" s="1418"/>
      <c r="Q198" s="1352"/>
      <c r="R198" s="1418"/>
      <c r="S198" s="1419"/>
      <c r="T198" s="1420"/>
      <c r="U198" s="1421"/>
      <c r="V198" s="1419"/>
      <c r="W198" s="1421"/>
      <c r="X198" s="1421"/>
      <c r="Y198" s="1422"/>
      <c r="Z198" s="1421"/>
      <c r="AA198" s="1420"/>
      <c r="AB198" s="1421"/>
      <c r="AC198" s="1419"/>
      <c r="AD198" s="1419"/>
      <c r="AE198" s="1419"/>
      <c r="AF198" s="1419"/>
      <c r="AG198" s="1419"/>
      <c r="AH198" s="1419"/>
      <c r="AI198" s="1419"/>
      <c r="AJ198" s="1419"/>
      <c r="AK198" s="1419"/>
      <c r="AL198" s="1419"/>
      <c r="AM198" s="1419"/>
      <c r="AN198" s="1422"/>
      <c r="AO198" s="1421"/>
      <c r="AP198" s="1419"/>
      <c r="AQ198" s="1419"/>
      <c r="AR198" s="1422"/>
      <c r="AS198" s="1422"/>
      <c r="AT198" s="1422"/>
      <c r="AU198" s="1422"/>
      <c r="AV198" s="1422"/>
      <c r="AW198" s="1422"/>
      <c r="AX198" s="1422"/>
      <c r="AY198" s="1422"/>
      <c r="AZ198" s="1422"/>
      <c r="BA198" s="1422"/>
      <c r="BB198" s="1422"/>
      <c r="BC198" s="1422"/>
      <c r="BD198" s="1422"/>
      <c r="BE198" s="1422"/>
      <c r="BF198" s="1419"/>
      <c r="BG198" s="1422"/>
      <c r="BH198" s="1421"/>
      <c r="BI198" s="1422"/>
      <c r="BJ198" s="1422"/>
      <c r="BK198" s="1422"/>
      <c r="BL198" s="1422"/>
      <c r="BM198" s="1422"/>
      <c r="BN198" s="1422"/>
      <c r="BO198" s="1422"/>
      <c r="BP198" s="1423"/>
      <c r="BQ198" s="1423"/>
      <c r="BR198" s="1423"/>
      <c r="BS198" s="1424"/>
      <c r="BT198" s="1423"/>
      <c r="BU198" s="1423"/>
      <c r="BV198" s="1423"/>
      <c r="BW198" s="1423"/>
      <c r="BX198" s="1423"/>
      <c r="BY198" s="1423"/>
      <c r="BZ198" s="1423"/>
      <c r="CA198" s="1423"/>
      <c r="CB198" s="1423"/>
      <c r="CC198" s="1423"/>
      <c r="CD198" s="1423"/>
      <c r="CE198" s="1424"/>
      <c r="CF198" s="1423"/>
      <c r="CG198" s="1425"/>
      <c r="CH198" s="1426"/>
      <c r="CI198" s="1423"/>
      <c r="CJ198" s="1427">
        <f>CJ170-41</f>
        <v>43035</v>
      </c>
      <c r="CK198" s="1427">
        <f>CK170-48</f>
        <v>43070</v>
      </c>
      <c r="CL198" s="1426"/>
      <c r="CM198" s="1423"/>
      <c r="CN198" s="1426"/>
      <c r="CO198" s="1423"/>
      <c r="CP198" s="1427">
        <f>CP170-48</f>
        <v>43238</v>
      </c>
      <c r="CQ198" s="1428"/>
      <c r="CR198" s="1429"/>
      <c r="CS198" s="1430"/>
      <c r="CT198" s="1426"/>
      <c r="CU198" s="1426"/>
      <c r="CV198" s="1427">
        <f>CV170-41</f>
        <v>43392</v>
      </c>
      <c r="CW198" s="719">
        <f>CW170-41</f>
        <v>43434</v>
      </c>
      <c r="CX198" s="1425"/>
      <c r="CY198" s="1427"/>
      <c r="CZ198" s="1427"/>
      <c r="DA198" s="1427">
        <f>DA170-41</f>
        <v>43244</v>
      </c>
      <c r="DB198" s="1427"/>
      <c r="DC198" s="1427"/>
      <c r="DD198" s="1427"/>
      <c r="DE198" s="1427"/>
      <c r="DF198" s="1427"/>
      <c r="DG198" s="1427"/>
      <c r="DH198" s="1427"/>
      <c r="DI198" s="1425"/>
      <c r="DJ198" s="1681"/>
      <c r="DK198" s="1431"/>
      <c r="DL198" s="1681"/>
      <c r="DM198" s="1432"/>
      <c r="DN198" s="1427"/>
      <c r="DO198" s="1427"/>
      <c r="DP198" s="1425"/>
      <c r="DQ198" s="1681"/>
      <c r="DR198" s="1431"/>
      <c r="DS198" s="1681"/>
    </row>
    <row r="199" spans="1:123" s="797" customFormat="1" ht="30" customHeight="1" thickBot="1" x14ac:dyDescent="0.4">
      <c r="A199" s="1844"/>
      <c r="B199" s="1847"/>
      <c r="C199" s="1416" t="s">
        <v>354</v>
      </c>
      <c r="D199" s="1416"/>
      <c r="E199" s="1417"/>
      <c r="F199" s="1418"/>
      <c r="G199" s="1352"/>
      <c r="H199" s="1418"/>
      <c r="I199" s="1352"/>
      <c r="J199" s="1418"/>
      <c r="K199" s="1418"/>
      <c r="L199" s="1418"/>
      <c r="M199" s="1352"/>
      <c r="N199" s="658"/>
      <c r="O199" s="1352"/>
      <c r="P199" s="1418"/>
      <c r="Q199" s="1352"/>
      <c r="R199" s="1418"/>
      <c r="S199" s="1419"/>
      <c r="T199" s="1420"/>
      <c r="U199" s="1421"/>
      <c r="V199" s="1419"/>
      <c r="W199" s="1421"/>
      <c r="X199" s="1421"/>
      <c r="Y199" s="1422"/>
      <c r="Z199" s="1421"/>
      <c r="AA199" s="1420"/>
      <c r="AB199" s="1421"/>
      <c r="AC199" s="1419"/>
      <c r="AD199" s="1419"/>
      <c r="AE199" s="1419"/>
      <c r="AF199" s="1419"/>
      <c r="AG199" s="1419"/>
      <c r="AH199" s="1419"/>
      <c r="AI199" s="1419"/>
      <c r="AJ199" s="1419"/>
      <c r="AK199" s="1419"/>
      <c r="AL199" s="1419"/>
      <c r="AM199" s="1419"/>
      <c r="AN199" s="1422"/>
      <c r="AO199" s="1421"/>
      <c r="AP199" s="1419"/>
      <c r="AQ199" s="1419"/>
      <c r="AR199" s="1422"/>
      <c r="AS199" s="1422"/>
      <c r="AT199" s="1422"/>
      <c r="AU199" s="1422"/>
      <c r="AV199" s="1422"/>
      <c r="AW199" s="1422"/>
      <c r="AX199" s="1422"/>
      <c r="AY199" s="1422"/>
      <c r="AZ199" s="1422"/>
      <c r="BA199" s="1422"/>
      <c r="BB199" s="1422"/>
      <c r="BC199" s="1422"/>
      <c r="BD199" s="1422"/>
      <c r="BE199" s="1422"/>
      <c r="BF199" s="1419"/>
      <c r="BG199" s="1422"/>
      <c r="BH199" s="1421"/>
      <c r="BI199" s="1422"/>
      <c r="BJ199" s="1422"/>
      <c r="BK199" s="1422"/>
      <c r="BL199" s="1422"/>
      <c r="BM199" s="1422"/>
      <c r="BN199" s="1422"/>
      <c r="BO199" s="1422"/>
      <c r="BP199" s="1423"/>
      <c r="BQ199" s="1423"/>
      <c r="BR199" s="1423"/>
      <c r="BS199" s="1424"/>
      <c r="BT199" s="1423"/>
      <c r="BU199" s="1423"/>
      <c r="BV199" s="1423"/>
      <c r="BW199" s="1423"/>
      <c r="BX199" s="1423"/>
      <c r="BY199" s="1423"/>
      <c r="BZ199" s="1423"/>
      <c r="CA199" s="1423"/>
      <c r="CB199" s="1423"/>
      <c r="CC199" s="1423"/>
      <c r="CD199" s="1423"/>
      <c r="CE199" s="1424"/>
      <c r="CF199" s="1423"/>
      <c r="CG199" s="1425">
        <f>CG195-14</f>
        <v>42941</v>
      </c>
      <c r="CH199" s="1427">
        <f t="shared" ref="CH199:CY199" si="442">CH195-14</f>
        <v>42962</v>
      </c>
      <c r="CI199" s="1431">
        <f t="shared" si="442"/>
        <v>42990</v>
      </c>
      <c r="CJ199" s="1427">
        <f t="shared" si="442"/>
        <v>43025</v>
      </c>
      <c r="CK199" s="1427">
        <f t="shared" si="442"/>
        <v>43067</v>
      </c>
      <c r="CL199" s="1427">
        <f t="shared" si="442"/>
        <v>43088</v>
      </c>
      <c r="CM199" s="1431">
        <f t="shared" si="442"/>
        <v>43123</v>
      </c>
      <c r="CN199" s="1427">
        <f t="shared" si="442"/>
        <v>43165</v>
      </c>
      <c r="CO199" s="1431">
        <f t="shared" si="442"/>
        <v>43200</v>
      </c>
      <c r="CP199" s="1427">
        <f t="shared" si="442"/>
        <v>43228</v>
      </c>
      <c r="CQ199" s="90" t="e">
        <f t="shared" si="442"/>
        <v>#VALUE!</v>
      </c>
      <c r="CR199" s="1035">
        <f t="shared" si="442"/>
        <v>43270</v>
      </c>
      <c r="CS199" s="1432">
        <f t="shared" si="442"/>
        <v>43291</v>
      </c>
      <c r="CT199" s="1427">
        <f t="shared" si="442"/>
        <v>43319</v>
      </c>
      <c r="CU199" s="1427"/>
      <c r="CV199" s="1427">
        <f t="shared" si="442"/>
        <v>43368</v>
      </c>
      <c r="CW199" s="719">
        <f t="shared" si="442"/>
        <v>43424</v>
      </c>
      <c r="CX199" s="1427"/>
      <c r="CY199" s="1427">
        <f t="shared" si="442"/>
        <v>43459</v>
      </c>
      <c r="CZ199" s="1427">
        <f>CZ195-14</f>
        <v>43529</v>
      </c>
      <c r="DA199" s="1427">
        <f>DA195-14</f>
        <v>43220</v>
      </c>
      <c r="DB199" s="1427">
        <f>DB195-14</f>
        <v>43648</v>
      </c>
      <c r="DC199" s="1427"/>
      <c r="DD199" s="1427">
        <f>DD195-14</f>
        <v>43718</v>
      </c>
      <c r="DE199" s="1427"/>
      <c r="DF199" s="1427">
        <f>DF195-14</f>
        <v>43844</v>
      </c>
      <c r="DG199" s="1427">
        <f>DG195-14</f>
        <v>43886</v>
      </c>
      <c r="DH199" s="1427">
        <f>DH195-14</f>
        <v>43583</v>
      </c>
      <c r="DI199" s="1425">
        <f>DI195-14</f>
        <v>44012</v>
      </c>
      <c r="DJ199" s="1681"/>
      <c r="DK199" s="1431">
        <f>DK195-14</f>
        <v>44082</v>
      </c>
      <c r="DL199" s="1681"/>
      <c r="DM199" s="1432">
        <f>DM195-14</f>
        <v>43842</v>
      </c>
      <c r="DN199" s="1427">
        <f>DN195-14</f>
        <v>43885</v>
      </c>
      <c r="DO199" s="1427">
        <f>DO195-14</f>
        <v>44313</v>
      </c>
      <c r="DP199" s="1425">
        <f>DP195-14</f>
        <v>44376</v>
      </c>
      <c r="DQ199" s="1681"/>
      <c r="DR199" s="1431">
        <f>DR195-14</f>
        <v>44446</v>
      </c>
      <c r="DS199" s="1681"/>
    </row>
    <row r="200" spans="1:123" s="797" customFormat="1" ht="30" hidden="1" customHeight="1" thickBot="1" x14ac:dyDescent="0.4">
      <c r="A200" s="1844"/>
      <c r="B200" s="1847"/>
      <c r="C200" s="1416" t="s">
        <v>355</v>
      </c>
      <c r="D200" s="1416"/>
      <c r="E200" s="1417"/>
      <c r="F200" s="1418"/>
      <c r="G200" s="1352"/>
      <c r="H200" s="1418"/>
      <c r="I200" s="1352"/>
      <c r="J200" s="1418"/>
      <c r="K200" s="1418"/>
      <c r="L200" s="1418"/>
      <c r="M200" s="1352"/>
      <c r="N200" s="658"/>
      <c r="O200" s="1352"/>
      <c r="P200" s="1418"/>
      <c r="Q200" s="1352"/>
      <c r="R200" s="1418"/>
      <c r="S200" s="1419"/>
      <c r="T200" s="1420"/>
      <c r="U200" s="1421"/>
      <c r="V200" s="1419"/>
      <c r="W200" s="1421"/>
      <c r="X200" s="1421"/>
      <c r="Y200" s="1422"/>
      <c r="Z200" s="1421"/>
      <c r="AA200" s="1420"/>
      <c r="AB200" s="1421"/>
      <c r="AC200" s="1419"/>
      <c r="AD200" s="1419"/>
      <c r="AE200" s="1419"/>
      <c r="AF200" s="1419"/>
      <c r="AG200" s="1419"/>
      <c r="AH200" s="1419"/>
      <c r="AI200" s="1419"/>
      <c r="AJ200" s="1419"/>
      <c r="AK200" s="1419"/>
      <c r="AL200" s="1419"/>
      <c r="AM200" s="1419"/>
      <c r="AN200" s="1422"/>
      <c r="AO200" s="1421"/>
      <c r="AP200" s="1419"/>
      <c r="AQ200" s="1419"/>
      <c r="AR200" s="1422"/>
      <c r="AS200" s="1422"/>
      <c r="AT200" s="1422"/>
      <c r="AU200" s="1422"/>
      <c r="AV200" s="1422"/>
      <c r="AW200" s="1422"/>
      <c r="AX200" s="1422"/>
      <c r="AY200" s="1422"/>
      <c r="AZ200" s="1422"/>
      <c r="BA200" s="1422"/>
      <c r="BB200" s="1422"/>
      <c r="BC200" s="1422"/>
      <c r="BD200" s="1422"/>
      <c r="BE200" s="1422"/>
      <c r="BF200" s="1419"/>
      <c r="BG200" s="1422"/>
      <c r="BH200" s="1421"/>
      <c r="BI200" s="1422"/>
      <c r="BJ200" s="1422"/>
      <c r="BK200" s="1422"/>
      <c r="BL200" s="1422"/>
      <c r="BM200" s="1422"/>
      <c r="BN200" s="1422"/>
      <c r="BO200" s="1422"/>
      <c r="BP200" s="1423"/>
      <c r="BQ200" s="1423"/>
      <c r="BR200" s="1423"/>
      <c r="BS200" s="1424"/>
      <c r="BT200" s="1423"/>
      <c r="BU200" s="1423"/>
      <c r="BV200" s="1423"/>
      <c r="BW200" s="1423"/>
      <c r="BX200" s="1423"/>
      <c r="BY200" s="1423"/>
      <c r="BZ200" s="1423"/>
      <c r="CA200" s="1423"/>
      <c r="CB200" s="1423"/>
      <c r="CC200" s="1423"/>
      <c r="CD200" s="1423"/>
      <c r="CE200" s="1424"/>
      <c r="CF200" s="1423"/>
      <c r="CG200" s="1425"/>
      <c r="CH200" s="1426"/>
      <c r="CI200" s="1423"/>
      <c r="CJ200" s="1427">
        <f>CJ198-11</f>
        <v>43024</v>
      </c>
      <c r="CK200" s="1427">
        <f>CK198-11</f>
        <v>43059</v>
      </c>
      <c r="CL200" s="1426"/>
      <c r="CM200" s="1423" t="s">
        <v>0</v>
      </c>
      <c r="CN200" s="1426"/>
      <c r="CO200" s="1423"/>
      <c r="CP200" s="1427">
        <f>CP198-11</f>
        <v>43227</v>
      </c>
      <c r="CQ200" s="1428"/>
      <c r="CR200" s="1429"/>
      <c r="CS200" s="1433"/>
      <c r="CT200" s="1434"/>
      <c r="CU200" s="1434"/>
      <c r="CV200" s="1427">
        <f>CV198-11</f>
        <v>43381</v>
      </c>
      <c r="CW200" s="719">
        <f>CW198-11</f>
        <v>43423</v>
      </c>
      <c r="CX200" s="1435"/>
      <c r="CY200" s="1436"/>
      <c r="CZ200" s="1436"/>
      <c r="DA200" s="1427">
        <f>DA198-11</f>
        <v>43233</v>
      </c>
      <c r="DB200" s="1436"/>
      <c r="DC200" s="1436"/>
      <c r="DD200" s="1436"/>
      <c r="DE200" s="1436"/>
      <c r="DF200" s="1436"/>
      <c r="DG200" s="1436"/>
      <c r="DH200" s="1436"/>
      <c r="DI200" s="1435"/>
      <c r="DJ200" s="1681"/>
      <c r="DK200" s="1688"/>
      <c r="DL200" s="1681"/>
      <c r="DM200" s="1676"/>
      <c r="DN200" s="1436"/>
      <c r="DO200" s="1436"/>
      <c r="DP200" s="1435"/>
      <c r="DQ200" s="1681"/>
      <c r="DR200" s="1688"/>
      <c r="DS200" s="1681"/>
    </row>
    <row r="201" spans="1:123" s="213" customFormat="1" ht="30" customHeight="1" x14ac:dyDescent="0.35">
      <c r="A201" s="1844"/>
      <c r="B201" s="1847"/>
      <c r="C201" s="1437" t="s">
        <v>123</v>
      </c>
      <c r="D201" s="1437"/>
      <c r="E201" s="1438"/>
      <c r="F201" s="1439"/>
      <c r="G201" s="1440"/>
      <c r="H201" s="1439"/>
      <c r="I201" s="1440"/>
      <c r="J201" s="1440"/>
      <c r="K201" s="1439"/>
      <c r="L201" s="1441"/>
      <c r="M201" s="1442"/>
      <c r="N201" s="1442"/>
      <c r="O201" s="1442"/>
      <c r="P201" s="1442"/>
      <c r="Q201" s="1442"/>
      <c r="R201" s="1443"/>
      <c r="S201" s="1444"/>
      <c r="T201" s="1445"/>
      <c r="U201" s="1446"/>
      <c r="V201" s="1447"/>
      <c r="W201" s="1444"/>
      <c r="X201" s="1446"/>
      <c r="Y201" s="1444"/>
      <c r="Z201" s="1446"/>
      <c r="AA201" s="1444"/>
      <c r="AB201" s="1446"/>
      <c r="AC201" s="1448"/>
      <c r="AD201" s="1448"/>
      <c r="AE201" s="1448"/>
      <c r="AF201" s="1448"/>
      <c r="AG201" s="1448"/>
      <c r="AH201" s="1448"/>
      <c r="AI201" s="1448"/>
      <c r="AJ201" s="1448"/>
      <c r="AK201" s="1448"/>
      <c r="AL201" s="1448"/>
      <c r="AM201" s="1448"/>
      <c r="AN201" s="1448"/>
      <c r="AO201" s="1448"/>
      <c r="AP201" s="1448"/>
      <c r="AQ201" s="1448"/>
      <c r="AR201" s="1448"/>
      <c r="AS201" s="1448"/>
      <c r="AT201" s="1448"/>
      <c r="AU201" s="1448"/>
      <c r="AV201" s="1448"/>
      <c r="AW201" s="1448"/>
      <c r="AX201" s="1448"/>
      <c r="AY201" s="1448"/>
      <c r="AZ201" s="1448"/>
      <c r="BA201" s="1448"/>
      <c r="BB201" s="1448"/>
      <c r="BC201" s="1448"/>
      <c r="BD201" s="1448"/>
      <c r="BE201" s="1449"/>
      <c r="BF201" s="1450"/>
      <c r="BG201" s="1451"/>
      <c r="BH201" s="1452"/>
      <c r="BI201" s="1448">
        <f t="shared" ref="BI201:BQ201" si="443">BI195-21</f>
        <v>42193</v>
      </c>
      <c r="BJ201" s="1448">
        <f t="shared" si="443"/>
        <v>42201</v>
      </c>
      <c r="BK201" s="1448">
        <f t="shared" si="443"/>
        <v>42229</v>
      </c>
      <c r="BL201" s="1448">
        <f t="shared" si="443"/>
        <v>42264</v>
      </c>
      <c r="BM201" s="1448">
        <f t="shared" si="443"/>
        <v>42306</v>
      </c>
      <c r="BN201" s="1448">
        <f t="shared" si="443"/>
        <v>42352</v>
      </c>
      <c r="BO201" s="1448">
        <f t="shared" si="443"/>
        <v>42390</v>
      </c>
      <c r="BP201" s="1448">
        <f t="shared" si="443"/>
        <v>42423</v>
      </c>
      <c r="BQ201" s="1448">
        <f t="shared" si="443"/>
        <v>42458</v>
      </c>
      <c r="BR201" s="1448">
        <f>BR196-21</f>
        <v>42510</v>
      </c>
      <c r="BS201" s="1448" t="s">
        <v>332</v>
      </c>
      <c r="BT201" s="1448">
        <f t="shared" ref="BT201:CD201" si="444">BT196-21</f>
        <v>42514</v>
      </c>
      <c r="BU201" s="1448">
        <f t="shared" si="444"/>
        <v>42542</v>
      </c>
      <c r="BV201" s="1448">
        <f t="shared" si="444"/>
        <v>42584</v>
      </c>
      <c r="BW201" s="1448">
        <f t="shared" si="444"/>
        <v>42612</v>
      </c>
      <c r="BX201" s="1448">
        <f t="shared" si="444"/>
        <v>42640</v>
      </c>
      <c r="BY201" s="1448">
        <f t="shared" si="444"/>
        <v>42682</v>
      </c>
      <c r="BZ201" s="1448">
        <f t="shared" si="444"/>
        <v>42696</v>
      </c>
      <c r="CA201" s="1448">
        <f t="shared" si="444"/>
        <v>42752</v>
      </c>
      <c r="CB201" s="1448">
        <f t="shared" si="444"/>
        <v>42787</v>
      </c>
      <c r="CC201" s="1448">
        <f t="shared" si="444"/>
        <v>42822</v>
      </c>
      <c r="CD201" s="1448">
        <f t="shared" si="444"/>
        <v>42850</v>
      </c>
      <c r="CE201" s="1448" t="s">
        <v>245</v>
      </c>
      <c r="CF201" s="1450">
        <f t="shared" ref="CF201:CP201" si="445">CF196-21</f>
        <v>42520</v>
      </c>
      <c r="CG201" s="1450">
        <f t="shared" si="445"/>
        <v>42927</v>
      </c>
      <c r="CH201" s="1448">
        <f t="shared" si="445"/>
        <v>42948</v>
      </c>
      <c r="CI201" s="1453">
        <f t="shared" si="445"/>
        <v>42976</v>
      </c>
      <c r="CJ201" s="1448">
        <f t="shared" si="445"/>
        <v>43011</v>
      </c>
      <c r="CK201" s="1453">
        <f t="shared" si="445"/>
        <v>43053</v>
      </c>
      <c r="CL201" s="1448">
        <f t="shared" si="445"/>
        <v>43074</v>
      </c>
      <c r="CM201" s="1453">
        <f t="shared" si="445"/>
        <v>43109</v>
      </c>
      <c r="CN201" s="1448">
        <f t="shared" si="445"/>
        <v>43151</v>
      </c>
      <c r="CO201" s="1453">
        <f t="shared" si="445"/>
        <v>43186</v>
      </c>
      <c r="CP201" s="1448">
        <f t="shared" si="445"/>
        <v>43214</v>
      </c>
      <c r="CQ201" s="1453" t="s">
        <v>245</v>
      </c>
      <c r="CR201" s="1448">
        <f>CR196-21</f>
        <v>43256</v>
      </c>
      <c r="CS201" s="1454">
        <f>CS196-21</f>
        <v>43277</v>
      </c>
      <c r="CT201" s="1448">
        <f>CT196-21</f>
        <v>43305</v>
      </c>
      <c r="CU201" s="1448"/>
      <c r="CV201" s="1448">
        <f>CV196-21</f>
        <v>43354</v>
      </c>
      <c r="CW201" s="202">
        <f>CW196-21</f>
        <v>43410</v>
      </c>
      <c r="CX201" s="1450"/>
      <c r="CY201" s="1448">
        <f>CY196-21</f>
        <v>43445</v>
      </c>
      <c r="CZ201" s="1448">
        <f>CZ196-21</f>
        <v>43515</v>
      </c>
      <c r="DA201" s="1448">
        <f>DA196-21</f>
        <v>43206</v>
      </c>
      <c r="DB201" s="1448">
        <f>DB196-21</f>
        <v>43634</v>
      </c>
      <c r="DC201" s="1448"/>
      <c r="DD201" s="1448">
        <f>DD196-21</f>
        <v>43704</v>
      </c>
      <c r="DE201" s="1448"/>
      <c r="DF201" s="1448">
        <f>DF196-21</f>
        <v>43830</v>
      </c>
      <c r="DG201" s="1448">
        <f>DG196-21</f>
        <v>43872</v>
      </c>
      <c r="DH201" s="1448">
        <f>DH196-21</f>
        <v>43569</v>
      </c>
      <c r="DI201" s="1450">
        <f>DI196-21</f>
        <v>43998</v>
      </c>
      <c r="DJ201" s="1673"/>
      <c r="DK201" s="1453">
        <f>DK196-21</f>
        <v>44068</v>
      </c>
      <c r="DL201" s="1673"/>
      <c r="DM201" s="1454">
        <f>DM196-21</f>
        <v>43828</v>
      </c>
      <c r="DN201" s="1448">
        <f>DN196-21</f>
        <v>43864</v>
      </c>
      <c r="DO201" s="1448">
        <f>DO196-21</f>
        <v>44279</v>
      </c>
      <c r="DP201" s="1450">
        <f>DP196-21</f>
        <v>44362</v>
      </c>
      <c r="DQ201" s="1673"/>
      <c r="DR201" s="1453">
        <f>DR196-21</f>
        <v>44432</v>
      </c>
      <c r="DS201" s="1673"/>
    </row>
    <row r="202" spans="1:123" s="3" customFormat="1" ht="30" hidden="1" customHeight="1" x14ac:dyDescent="0.35">
      <c r="A202" s="1844"/>
      <c r="B202" s="1847"/>
      <c r="C202" s="1455" t="s">
        <v>356</v>
      </c>
      <c r="D202" s="1455"/>
      <c r="E202" s="1456"/>
      <c r="F202" s="1457"/>
      <c r="G202" s="1456"/>
      <c r="H202" s="1457"/>
      <c r="I202" s="1456"/>
      <c r="J202" s="1457"/>
      <c r="K202" s="1456"/>
      <c r="L202" s="1457"/>
      <c r="M202" s="1456"/>
      <c r="N202" s="1458"/>
      <c r="O202" s="1456"/>
      <c r="P202" s="1457"/>
      <c r="Q202" s="1456"/>
      <c r="R202" s="1457"/>
      <c r="S202" s="1458"/>
      <c r="T202" s="1456"/>
      <c r="U202" s="1457"/>
      <c r="V202" s="1456"/>
      <c r="W202" s="1457"/>
      <c r="X202" s="1456"/>
      <c r="Y202" s="1456"/>
      <c r="Z202" s="1456"/>
      <c r="AA202" s="1459"/>
      <c r="AB202" s="1458"/>
      <c r="AC202" s="1458"/>
      <c r="AD202" s="1458"/>
      <c r="AE202" s="1458"/>
      <c r="AF202" s="1458"/>
      <c r="AG202" s="1458"/>
      <c r="AH202" s="1458"/>
      <c r="AI202" s="1458"/>
      <c r="AJ202" s="1458"/>
      <c r="AK202" s="1458"/>
      <c r="AL202" s="1458"/>
      <c r="AM202" s="1458"/>
      <c r="AN202" s="1456"/>
      <c r="AO202" s="1457"/>
      <c r="AP202" s="1458"/>
      <c r="AQ202" s="1458"/>
      <c r="AR202" s="1456"/>
      <c r="AS202" s="1456"/>
      <c r="AT202" s="1456"/>
      <c r="AU202" s="1456"/>
      <c r="AV202" s="1456"/>
      <c r="AW202" s="1456"/>
      <c r="AX202" s="1456"/>
      <c r="AY202" s="1460"/>
      <c r="AZ202" s="1460"/>
      <c r="BA202" s="1460"/>
      <c r="BB202" s="1460"/>
      <c r="BC202" s="1460" t="e">
        <f>#REF!+12</f>
        <v>#REF!</v>
      </c>
      <c r="BD202" s="1460" t="s">
        <v>31</v>
      </c>
      <c r="BE202" s="1460" t="s">
        <v>31</v>
      </c>
      <c r="BF202" s="1460" t="e">
        <f>#REF!+12</f>
        <v>#REF!</v>
      </c>
      <c r="BG202" s="1460" t="s">
        <v>245</v>
      </c>
      <c r="BH202" s="1460" t="s">
        <v>245</v>
      </c>
      <c r="BI202" s="1460" t="e">
        <f>#REF!+12</f>
        <v>#REF!</v>
      </c>
      <c r="BJ202" s="1461" t="s">
        <v>246</v>
      </c>
      <c r="BK202" s="1462" t="s">
        <v>246</v>
      </c>
      <c r="BL202" s="1463" t="s">
        <v>249</v>
      </c>
      <c r="BM202" s="1460" t="e">
        <f>#REF!+12</f>
        <v>#REF!</v>
      </c>
      <c r="BN202" s="1463" t="s">
        <v>249</v>
      </c>
      <c r="BO202" s="1460" t="e">
        <f>#REF!+12</f>
        <v>#REF!</v>
      </c>
      <c r="BP202" s="1460" t="s">
        <v>31</v>
      </c>
      <c r="BQ202" s="1460" t="s">
        <v>31</v>
      </c>
      <c r="BR202" s="1460" t="e">
        <f>#REF!+12</f>
        <v>#REF!</v>
      </c>
      <c r="BS202" s="1460" t="s">
        <v>332</v>
      </c>
      <c r="BT202" s="1460" t="s">
        <v>116</v>
      </c>
      <c r="BU202" s="1460" t="s">
        <v>116</v>
      </c>
      <c r="BV202" s="1460" t="s">
        <v>116</v>
      </c>
      <c r="BW202" s="1460" t="s">
        <v>116</v>
      </c>
      <c r="BX202" s="1460" t="s">
        <v>116</v>
      </c>
      <c r="BY202" s="1460" t="e">
        <f>#REF!+12</f>
        <v>#REF!</v>
      </c>
      <c r="BZ202" s="1460" t="s">
        <v>116</v>
      </c>
      <c r="CA202" s="1460" t="s">
        <v>116</v>
      </c>
      <c r="CF202" s="1464"/>
      <c r="CG202" s="1465"/>
      <c r="CH202" s="1426"/>
      <c r="CI202" s="1423"/>
      <c r="CJ202" s="1426"/>
      <c r="CK202" s="1423"/>
      <c r="CL202" s="1426"/>
      <c r="CM202" s="1423"/>
      <c r="CN202" s="1426"/>
      <c r="CO202" s="1423"/>
      <c r="CP202" s="1426"/>
      <c r="CQ202" s="1466"/>
      <c r="CR202" s="1429"/>
      <c r="CS202" s="1430"/>
      <c r="CT202" s="1426"/>
      <c r="CU202" s="1423"/>
      <c r="CV202" s="1423"/>
      <c r="CW202" s="1592"/>
      <c r="CX202" s="1423"/>
      <c r="CY202" s="1426"/>
      <c r="CZ202" s="1426"/>
      <c r="DA202" s="1426"/>
      <c r="DI202" s="1464"/>
      <c r="DJ202" s="1682"/>
      <c r="DK202" s="1423"/>
      <c r="DL202" s="1682"/>
      <c r="DM202" s="1677"/>
      <c r="DP202" s="1464"/>
      <c r="DQ202" s="1682"/>
      <c r="DR202" s="1423"/>
      <c r="DS202" s="1682"/>
    </row>
    <row r="203" spans="1:123" s="3" customFormat="1" ht="32" customHeight="1" x14ac:dyDescent="0.35">
      <c r="A203" s="1844"/>
      <c r="B203" s="1847"/>
      <c r="C203" s="1465" t="s">
        <v>465</v>
      </c>
      <c r="D203" s="1465"/>
      <c r="E203" s="183"/>
      <c r="F203" s="421"/>
      <c r="G203" s="183"/>
      <c r="H203" s="421"/>
      <c r="I203" s="183"/>
      <c r="J203" s="421"/>
      <c r="K203" s="183"/>
      <c r="L203" s="421"/>
      <c r="M203" s="183"/>
      <c r="N203" s="420"/>
      <c r="O203" s="183"/>
      <c r="P203" s="421"/>
      <c r="Q203" s="183"/>
      <c r="R203" s="421"/>
      <c r="S203" s="420"/>
      <c r="T203" s="183"/>
      <c r="U203" s="421"/>
      <c r="V203" s="183"/>
      <c r="W203" s="421"/>
      <c r="X203" s="183"/>
      <c r="Y203" s="183"/>
      <c r="Z203" s="183"/>
      <c r="AA203" s="1039"/>
      <c r="AB203" s="420"/>
      <c r="AC203" s="420"/>
      <c r="AD203" s="420"/>
      <c r="AE203" s="420"/>
      <c r="AF203" s="420"/>
      <c r="AG203" s="420"/>
      <c r="AH203" s="420"/>
      <c r="AI203" s="420"/>
      <c r="AJ203" s="420"/>
      <c r="AK203" s="420"/>
      <c r="AL203" s="420"/>
      <c r="AM203" s="420"/>
      <c r="AN203" s="183"/>
      <c r="AO203" s="421"/>
      <c r="AP203" s="420"/>
      <c r="AQ203" s="420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 t="e">
        <f>#REF!+2</f>
        <v>#REF!</v>
      </c>
      <c r="BD203" s="183" t="s">
        <v>31</v>
      </c>
      <c r="BE203" s="183" t="s">
        <v>31</v>
      </c>
      <c r="BF203" s="183" t="e">
        <f>#REF!+2</f>
        <v>#REF!</v>
      </c>
      <c r="BG203" s="183" t="s">
        <v>245</v>
      </c>
      <c r="BH203" s="183" t="s">
        <v>245</v>
      </c>
      <c r="BI203" s="183">
        <f>BI204+1</f>
        <v>42159</v>
      </c>
      <c r="BJ203" s="1467" t="s">
        <v>246</v>
      </c>
      <c r="BK203" s="1468" t="s">
        <v>246</v>
      </c>
      <c r="BL203" s="1469" t="s">
        <v>249</v>
      </c>
      <c r="BM203" s="183">
        <f>BM204+1</f>
        <v>42272</v>
      </c>
      <c r="BN203" s="1469" t="s">
        <v>249</v>
      </c>
      <c r="BO203" s="183">
        <f>BO204+1</f>
        <v>42356</v>
      </c>
      <c r="BP203" s="183" t="s">
        <v>31</v>
      </c>
      <c r="BQ203" s="183" t="s">
        <v>31</v>
      </c>
      <c r="BR203" s="183">
        <f>BR204+1</f>
        <v>42476</v>
      </c>
      <c r="BS203" s="183" t="s">
        <v>332</v>
      </c>
      <c r="BT203" s="183" t="s">
        <v>332</v>
      </c>
      <c r="BU203" s="183">
        <f>BU204+1</f>
        <v>42508</v>
      </c>
      <c r="BV203" s="183" t="s">
        <v>357</v>
      </c>
      <c r="BW203" s="183" t="s">
        <v>357</v>
      </c>
      <c r="BX203" s="183" t="s">
        <v>358</v>
      </c>
      <c r="BY203" s="183">
        <f>BY204+1</f>
        <v>42655</v>
      </c>
      <c r="BZ203" s="183" t="s">
        <v>358</v>
      </c>
      <c r="CA203" s="183">
        <f>CA204+1</f>
        <v>42718</v>
      </c>
      <c r="CB203" s="183" t="s">
        <v>31</v>
      </c>
      <c r="CC203" s="183" t="s">
        <v>31</v>
      </c>
      <c r="CD203" s="183">
        <f>CD204+1</f>
        <v>42816</v>
      </c>
      <c r="CE203" s="183" t="s">
        <v>332</v>
      </c>
      <c r="CF203" s="420" t="s">
        <v>332</v>
      </c>
      <c r="CG203" s="420" t="s">
        <v>332</v>
      </c>
      <c r="CH203" s="419">
        <f>CH204+1</f>
        <v>42907</v>
      </c>
      <c r="CI203" s="421" t="s">
        <v>359</v>
      </c>
      <c r="CJ203" s="183" t="s">
        <v>358</v>
      </c>
      <c r="CK203" s="421">
        <f>CK204+1</f>
        <v>43019</v>
      </c>
      <c r="CL203" s="183" t="s">
        <v>358</v>
      </c>
      <c r="CM203" s="344">
        <f>CM204+1</f>
        <v>43075</v>
      </c>
      <c r="CN203" s="183" t="s">
        <v>360</v>
      </c>
      <c r="CO203" s="183" t="s">
        <v>360</v>
      </c>
      <c r="CP203" s="183">
        <f>CP204+1</f>
        <v>43180</v>
      </c>
      <c r="CQ203" s="421" t="s">
        <v>332</v>
      </c>
      <c r="CR203" s="183" t="s">
        <v>332</v>
      </c>
      <c r="CS203" s="1039" t="s">
        <v>332</v>
      </c>
      <c r="CT203" s="183">
        <f>CT204+1</f>
        <v>43271</v>
      </c>
      <c r="CU203" s="421"/>
      <c r="CV203" s="183" t="s">
        <v>358</v>
      </c>
      <c r="CW203" s="1539">
        <f>CW204+1</f>
        <v>43376</v>
      </c>
      <c r="CX203" s="183"/>
      <c r="CY203" s="183">
        <f>CY204+1</f>
        <v>43411</v>
      </c>
      <c r="CZ203" s="183">
        <f>CZ204+1</f>
        <v>43481</v>
      </c>
      <c r="DA203" s="421" t="s">
        <v>444</v>
      </c>
      <c r="DB203" s="183">
        <f>DB204+1</f>
        <v>43600</v>
      </c>
      <c r="DC203" s="421"/>
      <c r="DD203" s="183">
        <f>DD204+1</f>
        <v>43670</v>
      </c>
      <c r="DE203" s="183"/>
      <c r="DF203" s="183">
        <f>DF204+1</f>
        <v>43796</v>
      </c>
      <c r="DG203" s="183">
        <f>DG204+1</f>
        <v>43838</v>
      </c>
      <c r="DH203" s="421" t="s">
        <v>444</v>
      </c>
      <c r="DI203" s="420">
        <f>DI204+3</f>
        <v>43966</v>
      </c>
      <c r="DJ203" s="1671"/>
      <c r="DK203" s="421">
        <f>DK204+3</f>
        <v>44036</v>
      </c>
      <c r="DL203" s="1671"/>
      <c r="DM203" s="1039">
        <f>DM204+3</f>
        <v>43796</v>
      </c>
      <c r="DN203" s="183">
        <f>DN204+3</f>
        <v>43859</v>
      </c>
      <c r="DO203" s="421" t="s">
        <v>444</v>
      </c>
      <c r="DP203" s="420">
        <f>DP204+3</f>
        <v>44330</v>
      </c>
      <c r="DQ203" s="1671"/>
      <c r="DR203" s="421">
        <f>DR204+3</f>
        <v>44400</v>
      </c>
      <c r="DS203" s="1671"/>
    </row>
    <row r="204" spans="1:123" s="3" customFormat="1" ht="30" customHeight="1" x14ac:dyDescent="0.35">
      <c r="A204" s="1844"/>
      <c r="B204" s="1847"/>
      <c r="C204" s="1471" t="s">
        <v>467</v>
      </c>
      <c r="D204" s="1471"/>
      <c r="E204" s="1472"/>
      <c r="F204" s="716"/>
      <c r="G204" s="1472"/>
      <c r="H204" s="716"/>
      <c r="I204" s="1472"/>
      <c r="J204" s="716"/>
      <c r="K204" s="1472"/>
      <c r="L204" s="716"/>
      <c r="M204" s="1472"/>
      <c r="N204" s="1473"/>
      <c r="O204" s="1472"/>
      <c r="P204" s="716"/>
      <c r="Q204" s="1472"/>
      <c r="R204" s="716"/>
      <c r="S204" s="1473"/>
      <c r="T204" s="1472"/>
      <c r="U204" s="716"/>
      <c r="V204" s="1472"/>
      <c r="W204" s="716"/>
      <c r="X204" s="1472"/>
      <c r="Y204" s="1472"/>
      <c r="Z204" s="1472"/>
      <c r="AA204" s="1474"/>
      <c r="AB204" s="1473"/>
      <c r="AC204" s="1473"/>
      <c r="AD204" s="1473"/>
      <c r="AE204" s="1473"/>
      <c r="AF204" s="1473"/>
      <c r="AG204" s="1473"/>
      <c r="AH204" s="1473"/>
      <c r="AI204" s="1473"/>
      <c r="AJ204" s="1473"/>
      <c r="AK204" s="1473"/>
      <c r="AL204" s="1473"/>
      <c r="AM204" s="1473"/>
      <c r="AN204" s="1472"/>
      <c r="AO204" s="716"/>
      <c r="AP204" s="1473"/>
      <c r="AQ204" s="1473"/>
      <c r="AR204" s="1472"/>
      <c r="AS204" s="1472"/>
      <c r="AT204" s="1472"/>
      <c r="AU204" s="1472"/>
      <c r="AV204" s="1472"/>
      <c r="AW204" s="1472"/>
      <c r="AX204" s="1472"/>
      <c r="AY204" s="1472"/>
      <c r="AZ204" s="1472"/>
      <c r="BA204" s="1472"/>
      <c r="BB204" s="1472"/>
      <c r="BC204" s="1472"/>
      <c r="BD204" s="1472"/>
      <c r="BE204" s="1472"/>
      <c r="BF204" s="1472"/>
      <c r="BG204" s="1472"/>
      <c r="BH204" s="1472"/>
      <c r="BI204" s="1472">
        <f>BI205+7</f>
        <v>42158</v>
      </c>
      <c r="BJ204" s="1475"/>
      <c r="BK204" s="1476"/>
      <c r="BL204" s="1477" t="s">
        <v>249</v>
      </c>
      <c r="BM204" s="1472">
        <f>BM205+7</f>
        <v>42271</v>
      </c>
      <c r="BN204" s="1477" t="s">
        <v>249</v>
      </c>
      <c r="BO204" s="1472">
        <f>BO205+7</f>
        <v>42355</v>
      </c>
      <c r="BP204" s="1472" t="s">
        <v>31</v>
      </c>
      <c r="BQ204" s="1472" t="s">
        <v>31</v>
      </c>
      <c r="BR204" s="1472">
        <f>BR205+7</f>
        <v>42475</v>
      </c>
      <c r="BS204" s="1472" t="s">
        <v>332</v>
      </c>
      <c r="BT204" s="1472" t="s">
        <v>332</v>
      </c>
      <c r="BU204" s="1472">
        <f>BU205+7</f>
        <v>42507</v>
      </c>
      <c r="BV204" s="1472" t="s">
        <v>357</v>
      </c>
      <c r="BW204" s="1472" t="s">
        <v>357</v>
      </c>
      <c r="BX204" s="1472" t="s">
        <v>358</v>
      </c>
      <c r="BY204" s="1472">
        <f>BY205+7</f>
        <v>42654</v>
      </c>
      <c r="BZ204" s="1472" t="s">
        <v>358</v>
      </c>
      <c r="CA204" s="1472">
        <f>CA205+7</f>
        <v>42717</v>
      </c>
      <c r="CB204" s="1472" t="s">
        <v>31</v>
      </c>
      <c r="CC204" s="1472" t="s">
        <v>31</v>
      </c>
      <c r="CD204" s="1472">
        <f>CD205+7</f>
        <v>42815</v>
      </c>
      <c r="CE204" s="1472" t="s">
        <v>332</v>
      </c>
      <c r="CF204" s="1473" t="s">
        <v>332</v>
      </c>
      <c r="CG204" s="1473" t="s">
        <v>332</v>
      </c>
      <c r="CH204" s="705">
        <f>CH205+7</f>
        <v>42906</v>
      </c>
      <c r="CI204" s="716" t="s">
        <v>359</v>
      </c>
      <c r="CJ204" s="1472" t="s">
        <v>358</v>
      </c>
      <c r="CK204" s="716">
        <f>CK205+7</f>
        <v>43018</v>
      </c>
      <c r="CL204" s="1472" t="s">
        <v>358</v>
      </c>
      <c r="CM204" s="717">
        <f>CM205+7</f>
        <v>43074</v>
      </c>
      <c r="CN204" s="1472" t="s">
        <v>360</v>
      </c>
      <c r="CO204" s="1472" t="s">
        <v>360</v>
      </c>
      <c r="CP204" s="1472">
        <f>CP205+7</f>
        <v>43179</v>
      </c>
      <c r="CQ204" s="716" t="s">
        <v>332</v>
      </c>
      <c r="CR204" s="1472" t="s">
        <v>332</v>
      </c>
      <c r="CS204" s="1474" t="s">
        <v>332</v>
      </c>
      <c r="CT204" s="1472">
        <f>CT205+7</f>
        <v>43270</v>
      </c>
      <c r="CU204" s="716"/>
      <c r="CV204" s="1472" t="s">
        <v>358</v>
      </c>
      <c r="CW204" s="1539">
        <f>CW205+7</f>
        <v>43375</v>
      </c>
      <c r="CX204" s="1472"/>
      <c r="CY204" s="1472">
        <f>CY205+7</f>
        <v>43410</v>
      </c>
      <c r="CZ204" s="1472">
        <f>CZ205+7</f>
        <v>43480</v>
      </c>
      <c r="DA204" s="716" t="s">
        <v>444</v>
      </c>
      <c r="DB204" s="1472">
        <f>DB205+7</f>
        <v>43599</v>
      </c>
      <c r="DC204" s="716"/>
      <c r="DD204" s="1472">
        <f>DD205+7</f>
        <v>43669</v>
      </c>
      <c r="DE204" s="1472"/>
      <c r="DF204" s="1472">
        <f>DF205+7</f>
        <v>43795</v>
      </c>
      <c r="DG204" s="1472">
        <f>DG205+7</f>
        <v>43837</v>
      </c>
      <c r="DH204" s="716" t="s">
        <v>444</v>
      </c>
      <c r="DI204" s="1473">
        <f>DI205+7</f>
        <v>43963</v>
      </c>
      <c r="DJ204" s="1671"/>
      <c r="DK204" s="716">
        <f>DK205+7</f>
        <v>44033</v>
      </c>
      <c r="DL204" s="1671"/>
      <c r="DM204" s="1474">
        <f>DM205+7</f>
        <v>43793</v>
      </c>
      <c r="DN204" s="1472">
        <f>DN208+34</f>
        <v>43856</v>
      </c>
      <c r="DO204" s="716" t="s">
        <v>444</v>
      </c>
      <c r="DP204" s="1473">
        <f>DP205+7</f>
        <v>44327</v>
      </c>
      <c r="DQ204" s="1671"/>
      <c r="DR204" s="716">
        <f>DR205+7</f>
        <v>44397</v>
      </c>
      <c r="DS204" s="1671"/>
    </row>
    <row r="205" spans="1:123" s="1701" customFormat="1" ht="30" hidden="1" customHeight="1" x14ac:dyDescent="0.35">
      <c r="A205" s="1844"/>
      <c r="B205" s="1847"/>
      <c r="C205" s="1689" t="s">
        <v>361</v>
      </c>
      <c r="D205" s="1689"/>
      <c r="E205" s="1690"/>
      <c r="F205" s="1691"/>
      <c r="G205" s="1690"/>
      <c r="H205" s="1691"/>
      <c r="I205" s="1690"/>
      <c r="J205" s="1691"/>
      <c r="K205" s="1690"/>
      <c r="L205" s="1691"/>
      <c r="M205" s="1690"/>
      <c r="N205" s="1692"/>
      <c r="O205" s="1690"/>
      <c r="P205" s="1691"/>
      <c r="Q205" s="1690"/>
      <c r="R205" s="1691"/>
      <c r="S205" s="1692"/>
      <c r="T205" s="1690"/>
      <c r="U205" s="1691"/>
      <c r="V205" s="1690"/>
      <c r="W205" s="1691"/>
      <c r="X205" s="1690"/>
      <c r="Y205" s="1690"/>
      <c r="Z205" s="1690"/>
      <c r="AA205" s="1693"/>
      <c r="AB205" s="1692"/>
      <c r="AC205" s="1692"/>
      <c r="AD205" s="1692"/>
      <c r="AE205" s="1692"/>
      <c r="AF205" s="1692"/>
      <c r="AG205" s="1692"/>
      <c r="AH205" s="1692"/>
      <c r="AI205" s="1692"/>
      <c r="AJ205" s="1692"/>
      <c r="AK205" s="1692"/>
      <c r="AL205" s="1692"/>
      <c r="AM205" s="1692"/>
      <c r="AN205" s="1690"/>
      <c r="AO205" s="1691"/>
      <c r="AP205" s="1692"/>
      <c r="AQ205" s="1692"/>
      <c r="AR205" s="1690"/>
      <c r="AS205" s="1690"/>
      <c r="AT205" s="1690"/>
      <c r="AU205" s="1690"/>
      <c r="AV205" s="1690"/>
      <c r="AW205" s="1690"/>
      <c r="AX205" s="1690"/>
      <c r="AY205" s="1690"/>
      <c r="AZ205" s="1690"/>
      <c r="BA205" s="1690"/>
      <c r="BB205" s="1690"/>
      <c r="BC205" s="1690" t="e">
        <f>#REF!-7</f>
        <v>#REF!</v>
      </c>
      <c r="BD205" s="1690" t="s">
        <v>31</v>
      </c>
      <c r="BE205" s="1690" t="s">
        <v>31</v>
      </c>
      <c r="BF205" s="1690" t="e">
        <f>#REF!-7</f>
        <v>#REF!</v>
      </c>
      <c r="BG205" s="1690" t="s">
        <v>245</v>
      </c>
      <c r="BH205" s="1690" t="s">
        <v>245</v>
      </c>
      <c r="BI205" s="1690">
        <f>BI195-63</f>
        <v>42151</v>
      </c>
      <c r="BJ205" s="1694" t="s">
        <v>246</v>
      </c>
      <c r="BK205" s="1695" t="s">
        <v>246</v>
      </c>
      <c r="BL205" s="1696" t="s">
        <v>249</v>
      </c>
      <c r="BM205" s="1690">
        <f>BM196-56</f>
        <v>42264</v>
      </c>
      <c r="BN205" s="1696" t="s">
        <v>249</v>
      </c>
      <c r="BO205" s="1690">
        <f>BO196-56</f>
        <v>42348</v>
      </c>
      <c r="BP205" s="1690" t="s">
        <v>31</v>
      </c>
      <c r="BQ205" s="1690" t="s">
        <v>31</v>
      </c>
      <c r="BR205" s="1690">
        <f>BR196-63</f>
        <v>42468</v>
      </c>
      <c r="BS205" s="1690" t="s">
        <v>332</v>
      </c>
      <c r="BT205" s="1690" t="s">
        <v>332</v>
      </c>
      <c r="BU205" s="1690">
        <f>BU196-63</f>
        <v>42500</v>
      </c>
      <c r="BV205" s="1690" t="s">
        <v>357</v>
      </c>
      <c r="BW205" s="1690" t="s">
        <v>357</v>
      </c>
      <c r="BX205" s="1690" t="s">
        <v>358</v>
      </c>
      <c r="BY205" s="1690">
        <f>BY196-56</f>
        <v>42647</v>
      </c>
      <c r="BZ205" s="1690" t="s">
        <v>358</v>
      </c>
      <c r="CA205" s="1690">
        <f>CA196-63</f>
        <v>42710</v>
      </c>
      <c r="CB205" s="1690" t="s">
        <v>31</v>
      </c>
      <c r="CC205" s="1690" t="s">
        <v>31</v>
      </c>
      <c r="CD205" s="1690">
        <f>CD196-63</f>
        <v>42808</v>
      </c>
      <c r="CE205" s="1690" t="s">
        <v>332</v>
      </c>
      <c r="CF205" s="1692" t="s">
        <v>332</v>
      </c>
      <c r="CG205" s="1692" t="s">
        <v>332</v>
      </c>
      <c r="CH205" s="1697">
        <f>CH196-70</f>
        <v>42899</v>
      </c>
      <c r="CI205" s="1691" t="s">
        <v>359</v>
      </c>
      <c r="CJ205" s="1690" t="s">
        <v>358</v>
      </c>
      <c r="CK205" s="1691">
        <f>CK196-63</f>
        <v>43011</v>
      </c>
      <c r="CL205" s="1690" t="s">
        <v>358</v>
      </c>
      <c r="CM205" s="1698">
        <f>CM196-63</f>
        <v>43067</v>
      </c>
      <c r="CN205" s="1690" t="s">
        <v>360</v>
      </c>
      <c r="CO205" s="1690" t="s">
        <v>360</v>
      </c>
      <c r="CP205" s="1690">
        <f>CP196-63</f>
        <v>43172</v>
      </c>
      <c r="CQ205" s="1691" t="s">
        <v>332</v>
      </c>
      <c r="CR205" s="1690" t="s">
        <v>332</v>
      </c>
      <c r="CS205" s="1693" t="s">
        <v>332</v>
      </c>
      <c r="CT205" s="1690">
        <f>CT196-63</f>
        <v>43263</v>
      </c>
      <c r="CU205" s="1691"/>
      <c r="CV205" s="1690" t="s">
        <v>358</v>
      </c>
      <c r="CW205" s="1699">
        <f>CW196-63</f>
        <v>43368</v>
      </c>
      <c r="CX205" s="1690"/>
      <c r="CY205" s="1690">
        <f>CY196-63</f>
        <v>43403</v>
      </c>
      <c r="CZ205" s="1690">
        <f>CZ196-63</f>
        <v>43473</v>
      </c>
      <c r="DA205" s="1691" t="s">
        <v>444</v>
      </c>
      <c r="DB205" s="1690">
        <f>DB196-63</f>
        <v>43592</v>
      </c>
      <c r="DC205" s="1691"/>
      <c r="DD205" s="1690">
        <f>DD196-63</f>
        <v>43662</v>
      </c>
      <c r="DE205" s="1690"/>
      <c r="DF205" s="1690">
        <f>DF196-63</f>
        <v>43788</v>
      </c>
      <c r="DG205" s="1690">
        <f>DG196-63</f>
        <v>43830</v>
      </c>
      <c r="DH205" s="1691" t="s">
        <v>444</v>
      </c>
      <c r="DI205" s="1692">
        <f>DI196-63</f>
        <v>43956</v>
      </c>
      <c r="DJ205" s="1700"/>
      <c r="DK205" s="1691">
        <f>DK196-63</f>
        <v>44026</v>
      </c>
      <c r="DL205" s="1700"/>
      <c r="DM205" s="1693">
        <f>DM196-63</f>
        <v>43786</v>
      </c>
      <c r="DN205" s="1690">
        <f>DN196-63</f>
        <v>43822</v>
      </c>
      <c r="DO205" s="1691" t="s">
        <v>444</v>
      </c>
      <c r="DP205" s="1692">
        <f>DP196-63</f>
        <v>44320</v>
      </c>
      <c r="DQ205" s="1700"/>
      <c r="DR205" s="1691">
        <f>DR196-63</f>
        <v>44390</v>
      </c>
      <c r="DS205" s="1700"/>
    </row>
    <row r="206" spans="1:123" s="1411" customFormat="1" ht="30" customHeight="1" x14ac:dyDescent="0.35">
      <c r="A206" s="1844"/>
      <c r="B206" s="1847"/>
      <c r="C206" s="172" t="s">
        <v>362</v>
      </c>
      <c r="D206" s="172"/>
      <c r="E206" s="1407"/>
      <c r="F206" s="1408"/>
      <c r="G206" s="1407"/>
      <c r="H206" s="1408"/>
      <c r="I206" s="1407"/>
      <c r="J206" s="1408"/>
      <c r="K206" s="1407"/>
      <c r="L206" s="1408"/>
      <c r="M206" s="1407"/>
      <c r="N206" s="1409"/>
      <c r="O206" s="1407"/>
      <c r="P206" s="1408"/>
      <c r="Q206" s="1407"/>
      <c r="R206" s="1408"/>
      <c r="S206" s="1409"/>
      <c r="T206" s="1407"/>
      <c r="U206" s="1408"/>
      <c r="V206" s="1407"/>
      <c r="W206" s="1408"/>
      <c r="X206" s="1407"/>
      <c r="Y206" s="1407"/>
      <c r="Z206" s="1407"/>
      <c r="AA206" s="1410"/>
      <c r="AB206" s="1409">
        <f t="shared" ref="AB206:AI207" si="446">AB204-7</f>
        <v>-7</v>
      </c>
      <c r="AC206" s="1409">
        <f t="shared" si="446"/>
        <v>-7</v>
      </c>
      <c r="AD206" s="1409">
        <f t="shared" si="446"/>
        <v>-7</v>
      </c>
      <c r="AE206" s="1409">
        <f t="shared" si="446"/>
        <v>-7</v>
      </c>
      <c r="AF206" s="1409">
        <f t="shared" si="446"/>
        <v>-7</v>
      </c>
      <c r="AG206" s="1409">
        <f t="shared" si="446"/>
        <v>-7</v>
      </c>
      <c r="AH206" s="1409">
        <f t="shared" si="446"/>
        <v>-7</v>
      </c>
      <c r="AI206" s="1409">
        <f t="shared" si="446"/>
        <v>-7</v>
      </c>
      <c r="AJ206" s="1409" t="s">
        <v>114</v>
      </c>
      <c r="AK206" s="1409">
        <f t="shared" ref="AK206:AT206" si="447">AK204-7</f>
        <v>-7</v>
      </c>
      <c r="AL206" s="1409">
        <f t="shared" si="447"/>
        <v>-7</v>
      </c>
      <c r="AM206" s="1409">
        <f t="shared" si="447"/>
        <v>-7</v>
      </c>
      <c r="AN206" s="1407">
        <f t="shared" si="447"/>
        <v>-7</v>
      </c>
      <c r="AO206" s="1408">
        <f t="shared" si="447"/>
        <v>-7</v>
      </c>
      <c r="AP206" s="1409">
        <f t="shared" si="447"/>
        <v>-7</v>
      </c>
      <c r="AQ206" s="1409">
        <f t="shared" si="447"/>
        <v>-7</v>
      </c>
      <c r="AR206" s="1407">
        <f t="shared" si="447"/>
        <v>-7</v>
      </c>
      <c r="AS206" s="1407">
        <f t="shared" si="447"/>
        <v>-7</v>
      </c>
      <c r="AT206" s="1407">
        <f t="shared" si="447"/>
        <v>-7</v>
      </c>
      <c r="AU206" s="1407" t="s">
        <v>245</v>
      </c>
      <c r="AV206" s="1407">
        <v>41787</v>
      </c>
      <c r="AW206" s="1407">
        <f t="shared" ref="AW206:BF206" si="448">AW204-7</f>
        <v>-7</v>
      </c>
      <c r="AX206" s="1407">
        <f t="shared" si="448"/>
        <v>-7</v>
      </c>
      <c r="AY206" s="1407">
        <f t="shared" si="448"/>
        <v>-7</v>
      </c>
      <c r="AZ206" s="1407">
        <f t="shared" si="448"/>
        <v>-7</v>
      </c>
      <c r="BA206" s="1407">
        <f t="shared" si="448"/>
        <v>-7</v>
      </c>
      <c r="BB206" s="1407">
        <f t="shared" si="448"/>
        <v>-7</v>
      </c>
      <c r="BC206" s="1407">
        <f t="shared" si="448"/>
        <v>-7</v>
      </c>
      <c r="BD206" s="1407">
        <f t="shared" si="448"/>
        <v>-7</v>
      </c>
      <c r="BE206" s="1407">
        <f t="shared" si="448"/>
        <v>-7</v>
      </c>
      <c r="BF206" s="1407">
        <f t="shared" si="448"/>
        <v>-7</v>
      </c>
      <c r="BG206" s="1407" t="s">
        <v>245</v>
      </c>
      <c r="BH206" s="1407">
        <f t="shared" ref="BH206:BK207" si="449">BH204-7</f>
        <v>-7</v>
      </c>
      <c r="BI206" s="1407">
        <f t="shared" si="449"/>
        <v>42151</v>
      </c>
      <c r="BJ206" s="1407">
        <f t="shared" si="449"/>
        <v>-7</v>
      </c>
      <c r="BK206" s="1407">
        <f t="shared" si="449"/>
        <v>-7</v>
      </c>
      <c r="BL206" s="1407" t="s">
        <v>249</v>
      </c>
      <c r="BM206" s="1407">
        <f>BM205-7</f>
        <v>42257</v>
      </c>
      <c r="BN206" s="1407">
        <f>BN195-14</f>
        <v>42359</v>
      </c>
      <c r="BO206" s="1407">
        <f>BO205-7</f>
        <v>42341</v>
      </c>
      <c r="BP206" s="1407">
        <f>BP195-14</f>
        <v>42430</v>
      </c>
      <c r="BQ206" s="1407">
        <f>BQ195-14</f>
        <v>42465</v>
      </c>
      <c r="BR206" s="1407">
        <f>BR205-7</f>
        <v>42461</v>
      </c>
      <c r="BS206" s="1407" t="e">
        <f t="shared" ref="BS206:BX207" si="450">BS195-14</f>
        <v>#VALUE!</v>
      </c>
      <c r="BT206" s="1407">
        <f t="shared" si="450"/>
        <v>42528</v>
      </c>
      <c r="BU206" s="1407">
        <f t="shared" si="450"/>
        <v>42556</v>
      </c>
      <c r="BV206" s="1407">
        <f t="shared" si="450"/>
        <v>42598</v>
      </c>
      <c r="BW206" s="1407">
        <f t="shared" si="450"/>
        <v>42626</v>
      </c>
      <c r="BX206" s="1407">
        <f t="shared" si="450"/>
        <v>42654</v>
      </c>
      <c r="BY206" s="1407">
        <f>BY205-7</f>
        <v>42640</v>
      </c>
      <c r="BZ206" s="1407">
        <f t="shared" ref="BZ206:CD207" si="451">BZ195-14</f>
        <v>42710</v>
      </c>
      <c r="CA206" s="1407">
        <f t="shared" si="451"/>
        <v>42766</v>
      </c>
      <c r="CB206" s="1407">
        <f t="shared" si="451"/>
        <v>42801</v>
      </c>
      <c r="CC206" s="1407">
        <f t="shared" si="451"/>
        <v>42836</v>
      </c>
      <c r="CD206" s="1407">
        <f t="shared" si="451"/>
        <v>42864</v>
      </c>
      <c r="CE206" s="1407" t="s">
        <v>332</v>
      </c>
      <c r="CF206" s="1409">
        <f t="shared" ref="CF206:CP206" si="452">CF195-14</f>
        <v>42535</v>
      </c>
      <c r="CG206" s="1478">
        <f t="shared" si="452"/>
        <v>42941</v>
      </c>
      <c r="CH206" s="1479">
        <f t="shared" si="452"/>
        <v>42962</v>
      </c>
      <c r="CI206" s="1480">
        <f t="shared" si="452"/>
        <v>42990</v>
      </c>
      <c r="CJ206" s="1479">
        <f t="shared" si="452"/>
        <v>43025</v>
      </c>
      <c r="CK206" s="1480">
        <f t="shared" si="452"/>
        <v>43067</v>
      </c>
      <c r="CL206" s="1479">
        <f t="shared" si="452"/>
        <v>43088</v>
      </c>
      <c r="CM206" s="1480">
        <f t="shared" si="452"/>
        <v>43123</v>
      </c>
      <c r="CN206" s="1479">
        <f t="shared" si="452"/>
        <v>43165</v>
      </c>
      <c r="CO206" s="1480">
        <f t="shared" si="452"/>
        <v>43200</v>
      </c>
      <c r="CP206" s="1479">
        <f t="shared" si="452"/>
        <v>43228</v>
      </c>
      <c r="CQ206" s="1480" t="s">
        <v>245</v>
      </c>
      <c r="CR206" s="1479">
        <f>CR195-14</f>
        <v>43270</v>
      </c>
      <c r="CS206" s="1481">
        <f>CS195-14</f>
        <v>43291</v>
      </c>
      <c r="CT206" s="1479">
        <f>CT195-14</f>
        <v>43319</v>
      </c>
      <c r="CU206" s="1480"/>
      <c r="CV206" s="1479">
        <f>CV195-14</f>
        <v>43368</v>
      </c>
      <c r="CW206" s="1480">
        <f>CW195-14</f>
        <v>43424</v>
      </c>
      <c r="CX206" s="1480"/>
      <c r="CY206" s="1479">
        <f>CY195-14</f>
        <v>43459</v>
      </c>
      <c r="CZ206" s="1479">
        <f>CZ195-14</f>
        <v>43529</v>
      </c>
      <c r="DA206" s="1480" t="s">
        <v>444</v>
      </c>
      <c r="DB206" s="1479">
        <f>DB195-14</f>
        <v>43648</v>
      </c>
      <c r="DC206" s="1480"/>
      <c r="DD206" s="1479">
        <f>DD195-14</f>
        <v>43718</v>
      </c>
      <c r="DE206" s="1479"/>
      <c r="DF206" s="1479">
        <f>DF195-14</f>
        <v>43844</v>
      </c>
      <c r="DG206" s="1479">
        <f>DG195-14</f>
        <v>43886</v>
      </c>
      <c r="DH206" s="1480" t="s">
        <v>444</v>
      </c>
      <c r="DI206" s="1478">
        <f>DI195-14</f>
        <v>44012</v>
      </c>
      <c r="DJ206" s="1683"/>
      <c r="DK206" s="1480">
        <f>DK195-14</f>
        <v>44082</v>
      </c>
      <c r="DL206" s="1683"/>
      <c r="DM206" s="1481">
        <f>DM195-14</f>
        <v>43842</v>
      </c>
      <c r="DN206" s="1479">
        <f>DN195-14</f>
        <v>43885</v>
      </c>
      <c r="DO206" s="1480" t="s">
        <v>444</v>
      </c>
      <c r="DP206" s="1478">
        <f>DP195-14</f>
        <v>44376</v>
      </c>
      <c r="DQ206" s="1683"/>
      <c r="DR206" s="1480">
        <f>DR195-14</f>
        <v>44446</v>
      </c>
      <c r="DS206" s="1683"/>
    </row>
    <row r="207" spans="1:123" s="1411" customFormat="1" ht="30" customHeight="1" x14ac:dyDescent="0.35">
      <c r="A207" s="1844"/>
      <c r="B207" s="1847"/>
      <c r="C207" s="172" t="s">
        <v>363</v>
      </c>
      <c r="D207" s="172"/>
      <c r="E207" s="1407"/>
      <c r="F207" s="1408"/>
      <c r="G207" s="1407"/>
      <c r="H207" s="1408"/>
      <c r="I207" s="1407"/>
      <c r="J207" s="1408"/>
      <c r="K207" s="1407"/>
      <c r="L207" s="1408"/>
      <c r="M207" s="1407"/>
      <c r="N207" s="1409"/>
      <c r="O207" s="1407"/>
      <c r="P207" s="1408"/>
      <c r="Q207" s="1407"/>
      <c r="R207" s="1408"/>
      <c r="S207" s="1409"/>
      <c r="T207" s="1407"/>
      <c r="U207" s="1408"/>
      <c r="V207" s="1407"/>
      <c r="W207" s="1408"/>
      <c r="X207" s="1407"/>
      <c r="Y207" s="1407"/>
      <c r="Z207" s="1407"/>
      <c r="AA207" s="1410"/>
      <c r="AB207" s="1409">
        <f t="shared" si="446"/>
        <v>-7</v>
      </c>
      <c r="AC207" s="1409">
        <f t="shared" si="446"/>
        <v>-7</v>
      </c>
      <c r="AD207" s="1409">
        <f t="shared" si="446"/>
        <v>-7</v>
      </c>
      <c r="AE207" s="1409">
        <f t="shared" si="446"/>
        <v>-7</v>
      </c>
      <c r="AF207" s="1409">
        <f t="shared" si="446"/>
        <v>-7</v>
      </c>
      <c r="AG207" s="1409">
        <f t="shared" si="446"/>
        <v>-7</v>
      </c>
      <c r="AH207" s="1409">
        <f t="shared" si="446"/>
        <v>-7</v>
      </c>
      <c r="AI207" s="1409">
        <f t="shared" si="446"/>
        <v>-7</v>
      </c>
      <c r="AJ207" s="1409" t="s">
        <v>114</v>
      </c>
      <c r="AK207" s="1409">
        <f t="shared" ref="AK207:AT207" si="453">AK205-7</f>
        <v>-7</v>
      </c>
      <c r="AL207" s="1409">
        <f t="shared" si="453"/>
        <v>-7</v>
      </c>
      <c r="AM207" s="1409">
        <f t="shared" si="453"/>
        <v>-7</v>
      </c>
      <c r="AN207" s="1407">
        <f t="shared" si="453"/>
        <v>-7</v>
      </c>
      <c r="AO207" s="1408">
        <f t="shared" si="453"/>
        <v>-7</v>
      </c>
      <c r="AP207" s="1409">
        <f t="shared" si="453"/>
        <v>-7</v>
      </c>
      <c r="AQ207" s="1409">
        <f t="shared" si="453"/>
        <v>-7</v>
      </c>
      <c r="AR207" s="1407">
        <f t="shared" si="453"/>
        <v>-7</v>
      </c>
      <c r="AS207" s="1407">
        <f t="shared" si="453"/>
        <v>-7</v>
      </c>
      <c r="AT207" s="1407">
        <f t="shared" si="453"/>
        <v>-7</v>
      </c>
      <c r="AU207" s="1407" t="s">
        <v>245</v>
      </c>
      <c r="AV207" s="1407">
        <v>41787</v>
      </c>
      <c r="AW207" s="1407">
        <f t="shared" ref="AW207:BF207" si="454">AW205-7</f>
        <v>-7</v>
      </c>
      <c r="AX207" s="1407">
        <f t="shared" si="454"/>
        <v>-7</v>
      </c>
      <c r="AY207" s="1407">
        <f t="shared" si="454"/>
        <v>-7</v>
      </c>
      <c r="AZ207" s="1407">
        <f t="shared" si="454"/>
        <v>-7</v>
      </c>
      <c r="BA207" s="1407">
        <f t="shared" si="454"/>
        <v>-7</v>
      </c>
      <c r="BB207" s="1407">
        <f t="shared" si="454"/>
        <v>-7</v>
      </c>
      <c r="BC207" s="1407" t="e">
        <f t="shared" si="454"/>
        <v>#REF!</v>
      </c>
      <c r="BD207" s="1407" t="e">
        <f t="shared" si="454"/>
        <v>#VALUE!</v>
      </c>
      <c r="BE207" s="1407" t="e">
        <f t="shared" si="454"/>
        <v>#VALUE!</v>
      </c>
      <c r="BF207" s="1407" t="e">
        <f t="shared" si="454"/>
        <v>#REF!</v>
      </c>
      <c r="BG207" s="1407" t="s">
        <v>245</v>
      </c>
      <c r="BH207" s="1407" t="e">
        <f t="shared" si="449"/>
        <v>#VALUE!</v>
      </c>
      <c r="BI207" s="1407">
        <f t="shared" si="449"/>
        <v>42144</v>
      </c>
      <c r="BJ207" s="1407" t="e">
        <f t="shared" si="449"/>
        <v>#VALUE!</v>
      </c>
      <c r="BK207" s="1407" t="e">
        <f t="shared" si="449"/>
        <v>#VALUE!</v>
      </c>
      <c r="BL207" s="1407" t="s">
        <v>249</v>
      </c>
      <c r="BM207" s="1407">
        <f>BM206-7</f>
        <v>42250</v>
      </c>
      <c r="BN207" s="1407" t="e">
        <f>BN196-14</f>
        <v>#VALUE!</v>
      </c>
      <c r="BO207" s="1407">
        <f>BO206-7</f>
        <v>42334</v>
      </c>
      <c r="BP207" s="1407" t="e">
        <f>BP196-14</f>
        <v>#VALUE!</v>
      </c>
      <c r="BQ207" s="1407" t="e">
        <f>BQ196-14</f>
        <v>#VALUE!</v>
      </c>
      <c r="BR207" s="1407">
        <f>BR206-7</f>
        <v>42454</v>
      </c>
      <c r="BS207" s="1407" t="e">
        <f t="shared" si="450"/>
        <v>#VALUE!</v>
      </c>
      <c r="BT207" s="1407">
        <f t="shared" si="450"/>
        <v>42521</v>
      </c>
      <c r="BU207" s="1407">
        <f t="shared" si="450"/>
        <v>42549</v>
      </c>
      <c r="BV207" s="1407">
        <f t="shared" si="450"/>
        <v>42591</v>
      </c>
      <c r="BW207" s="1407">
        <f t="shared" si="450"/>
        <v>42619</v>
      </c>
      <c r="BX207" s="1407">
        <f t="shared" si="450"/>
        <v>42647</v>
      </c>
      <c r="BY207" s="1407">
        <f>BY206-7</f>
        <v>42633</v>
      </c>
      <c r="BZ207" s="1407">
        <f t="shared" si="451"/>
        <v>42703</v>
      </c>
      <c r="CA207" s="1407">
        <f t="shared" si="451"/>
        <v>42759</v>
      </c>
      <c r="CB207" s="1407">
        <f t="shared" si="451"/>
        <v>42794</v>
      </c>
      <c r="CC207" s="1407">
        <f t="shared" si="451"/>
        <v>42829</v>
      </c>
      <c r="CD207" s="1407">
        <f t="shared" si="451"/>
        <v>42857</v>
      </c>
      <c r="CE207" s="1407" t="s">
        <v>332</v>
      </c>
      <c r="CF207" s="1409">
        <f>CF196-14</f>
        <v>42527</v>
      </c>
      <c r="CG207" s="1480" t="s">
        <v>28</v>
      </c>
      <c r="CH207" s="1480" t="s">
        <v>28</v>
      </c>
      <c r="CI207" s="1480" t="s">
        <v>28</v>
      </c>
      <c r="CJ207" s="1479" t="e">
        <f>#REF!-14</f>
        <v>#REF!</v>
      </c>
      <c r="CK207" s="1480" t="e">
        <f>#REF!-14</f>
        <v>#REF!</v>
      </c>
      <c r="CL207" s="1480" t="s">
        <v>28</v>
      </c>
      <c r="CM207" s="1480" t="s">
        <v>28</v>
      </c>
      <c r="CN207" s="1480" t="s">
        <v>28</v>
      </c>
      <c r="CO207" s="1480" t="s">
        <v>28</v>
      </c>
      <c r="CP207" s="1479" t="e">
        <f>#REF!-14</f>
        <v>#REF!</v>
      </c>
      <c r="CQ207" s="1480" t="s">
        <v>28</v>
      </c>
      <c r="CR207" s="1480" t="s">
        <v>28</v>
      </c>
      <c r="CS207" s="1480" t="s">
        <v>28</v>
      </c>
      <c r="CT207" s="1480" t="s">
        <v>28</v>
      </c>
      <c r="CU207" s="1480"/>
      <c r="CV207" s="1479" t="e">
        <f>#REF!-14</f>
        <v>#REF!</v>
      </c>
      <c r="CW207" s="1480" t="e">
        <f>#REF!-14</f>
        <v>#REF!</v>
      </c>
      <c r="CX207" s="1480"/>
      <c r="CY207" s="1480" t="s">
        <v>28</v>
      </c>
      <c r="CZ207" s="1480" t="s">
        <v>28</v>
      </c>
      <c r="DA207" s="1480" t="s">
        <v>444</v>
      </c>
      <c r="DB207" s="1480" t="s">
        <v>28</v>
      </c>
      <c r="DC207" s="1480"/>
      <c r="DD207" s="1480" t="s">
        <v>28</v>
      </c>
      <c r="DE207" s="1480"/>
      <c r="DF207" s="1480" t="s">
        <v>28</v>
      </c>
      <c r="DG207" s="1480" t="s">
        <v>28</v>
      </c>
      <c r="DH207" s="1480" t="s">
        <v>444</v>
      </c>
      <c r="DI207" s="1480" t="s">
        <v>28</v>
      </c>
      <c r="DJ207" s="1683"/>
      <c r="DK207" s="1480" t="s">
        <v>28</v>
      </c>
      <c r="DL207" s="1683"/>
      <c r="DM207" s="1480" t="s">
        <v>28</v>
      </c>
      <c r="DN207" s="1480" t="s">
        <v>28</v>
      </c>
      <c r="DO207" s="1480" t="s">
        <v>444</v>
      </c>
      <c r="DP207" s="1480" t="s">
        <v>28</v>
      </c>
      <c r="DQ207" s="1683"/>
      <c r="DR207" s="1480" t="s">
        <v>28</v>
      </c>
      <c r="DS207" s="1683"/>
    </row>
    <row r="208" spans="1:123" s="3" customFormat="1" ht="30" customHeight="1" x14ac:dyDescent="0.35">
      <c r="A208" s="1844"/>
      <c r="B208" s="1847"/>
      <c r="C208" s="1470" t="s">
        <v>461</v>
      </c>
      <c r="D208" s="1470"/>
      <c r="E208" s="183"/>
      <c r="F208" s="421"/>
      <c r="G208" s="183"/>
      <c r="H208" s="421"/>
      <c r="I208" s="183"/>
      <c r="J208" s="421"/>
      <c r="K208" s="183"/>
      <c r="L208" s="421"/>
      <c r="M208" s="183"/>
      <c r="N208" s="420"/>
      <c r="O208" s="183"/>
      <c r="P208" s="421"/>
      <c r="Q208" s="183"/>
      <c r="R208" s="421"/>
      <c r="S208" s="420"/>
      <c r="T208" s="183"/>
      <c r="U208" s="421"/>
      <c r="V208" s="183"/>
      <c r="W208" s="421"/>
      <c r="X208" s="183"/>
      <c r="Y208" s="183"/>
      <c r="Z208" s="183"/>
      <c r="AA208" s="1039"/>
      <c r="AB208" s="420"/>
      <c r="AC208" s="420"/>
      <c r="AD208" s="420"/>
      <c r="AE208" s="420"/>
      <c r="AF208" s="420"/>
      <c r="AG208" s="420"/>
      <c r="AH208" s="420"/>
      <c r="AI208" s="420"/>
      <c r="AJ208" s="420"/>
      <c r="AK208" s="420"/>
      <c r="AL208" s="420"/>
      <c r="AM208" s="420"/>
      <c r="AN208" s="183"/>
      <c r="AO208" s="421"/>
      <c r="AP208" s="420"/>
      <c r="AQ208" s="420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 t="e">
        <f>BC205-7</f>
        <v>#REF!</v>
      </c>
      <c r="BD208" s="183" t="s">
        <v>31</v>
      </c>
      <c r="BE208" s="183" t="s">
        <v>31</v>
      </c>
      <c r="BF208" s="183" t="e">
        <f>BF205-7</f>
        <v>#REF!</v>
      </c>
      <c r="BG208" s="183" t="s">
        <v>245</v>
      </c>
      <c r="BH208" s="183" t="s">
        <v>245</v>
      </c>
      <c r="BI208" s="183">
        <f>BI205-7</f>
        <v>42144</v>
      </c>
      <c r="BJ208" s="1467" t="s">
        <v>246</v>
      </c>
      <c r="BK208" s="1424" t="s">
        <v>246</v>
      </c>
      <c r="BL208" s="1469" t="s">
        <v>249</v>
      </c>
      <c r="BM208" s="183">
        <f>BM205-7</f>
        <v>42257</v>
      </c>
      <c r="BN208" s="1469" t="s">
        <v>249</v>
      </c>
      <c r="BO208" s="183">
        <f>BO205-7</f>
        <v>42341</v>
      </c>
      <c r="BP208" s="183" t="s">
        <v>31</v>
      </c>
      <c r="BQ208" s="183" t="s">
        <v>31</v>
      </c>
      <c r="BR208" s="183">
        <f>BR205-7</f>
        <v>42461</v>
      </c>
      <c r="BS208" s="183" t="s">
        <v>332</v>
      </c>
      <c r="BT208" s="183" t="s">
        <v>332</v>
      </c>
      <c r="BU208" s="183" t="s">
        <v>332</v>
      </c>
      <c r="BV208" s="183" t="s">
        <v>357</v>
      </c>
      <c r="BW208" s="183" t="s">
        <v>357</v>
      </c>
      <c r="BX208" s="183" t="s">
        <v>358</v>
      </c>
      <c r="BY208" s="183">
        <f>BY205-7</f>
        <v>42640</v>
      </c>
      <c r="BZ208" s="183" t="s">
        <v>358</v>
      </c>
      <c r="CA208" s="183">
        <f>CA205-7</f>
        <v>42703</v>
      </c>
      <c r="CB208" s="183" t="s">
        <v>31</v>
      </c>
      <c r="CC208" s="183" t="s">
        <v>31</v>
      </c>
      <c r="CD208" s="183">
        <f>CD205-7</f>
        <v>42801</v>
      </c>
      <c r="CE208" s="183" t="s">
        <v>332</v>
      </c>
      <c r="CF208" s="420" t="s">
        <v>332</v>
      </c>
      <c r="CG208" s="420" t="s">
        <v>332</v>
      </c>
      <c r="CH208" s="183">
        <f>CH205-7</f>
        <v>42892</v>
      </c>
      <c r="CI208" s="421" t="s">
        <v>359</v>
      </c>
      <c r="CJ208" s="183" t="s">
        <v>358</v>
      </c>
      <c r="CK208" s="421">
        <f>CK205-7</f>
        <v>43004</v>
      </c>
      <c r="CL208" s="183" t="s">
        <v>358</v>
      </c>
      <c r="CM208" s="421">
        <f>CM205-7</f>
        <v>43060</v>
      </c>
      <c r="CN208" s="183" t="s">
        <v>360</v>
      </c>
      <c r="CO208" s="183" t="s">
        <v>360</v>
      </c>
      <c r="CP208" s="183">
        <f>CP205-7</f>
        <v>43165</v>
      </c>
      <c r="CQ208" s="421" t="s">
        <v>332</v>
      </c>
      <c r="CR208" s="183" t="s">
        <v>332</v>
      </c>
      <c r="CS208" s="1039" t="s">
        <v>332</v>
      </c>
      <c r="CT208" s="183">
        <f>CT205-7</f>
        <v>43256</v>
      </c>
      <c r="CU208" s="421"/>
      <c r="CV208" s="183" t="s">
        <v>358</v>
      </c>
      <c r="CW208" s="1539">
        <f>CW205-7</f>
        <v>43361</v>
      </c>
      <c r="CX208" s="183"/>
      <c r="CY208" s="183">
        <f>CY205-7</f>
        <v>43396</v>
      </c>
      <c r="CZ208" s="183">
        <f>CZ205-7</f>
        <v>43466</v>
      </c>
      <c r="DA208" s="421" t="s">
        <v>444</v>
      </c>
      <c r="DB208" s="183">
        <f>DB205-7</f>
        <v>43585</v>
      </c>
      <c r="DC208" s="421"/>
      <c r="DD208" s="183">
        <f>DD205-7</f>
        <v>43655</v>
      </c>
      <c r="DE208" s="183"/>
      <c r="DF208" s="183">
        <f>DF205-7</f>
        <v>43781</v>
      </c>
      <c r="DG208" s="183">
        <f>DG205-7</f>
        <v>43823</v>
      </c>
      <c r="DH208" s="421" t="s">
        <v>444</v>
      </c>
      <c r="DI208" s="420">
        <f>DI205-7</f>
        <v>43949</v>
      </c>
      <c r="DJ208" s="1671"/>
      <c r="DK208" s="421">
        <f>DK205-7</f>
        <v>44019</v>
      </c>
      <c r="DL208" s="1671"/>
      <c r="DM208" s="1039">
        <f>DM205-7</f>
        <v>43779</v>
      </c>
      <c r="DN208" s="183">
        <f>DN196-63</f>
        <v>43822</v>
      </c>
      <c r="DO208" s="421" t="s">
        <v>444</v>
      </c>
      <c r="DP208" s="420">
        <f>DP205-7</f>
        <v>44313</v>
      </c>
      <c r="DQ208" s="1671"/>
      <c r="DR208" s="421">
        <f>DR205-7</f>
        <v>44383</v>
      </c>
      <c r="DS208" s="1671"/>
    </row>
    <row r="209" spans="1:123" s="3" customFormat="1" ht="30" customHeight="1" thickBot="1" x14ac:dyDescent="0.4">
      <c r="A209" s="1844"/>
      <c r="B209" s="1847"/>
      <c r="C209" s="1482" t="s">
        <v>112</v>
      </c>
      <c r="D209" s="1482"/>
      <c r="E209" s="1483"/>
      <c r="F209" s="1484"/>
      <c r="G209" s="1483"/>
      <c r="H209" s="1484"/>
      <c r="I209" s="1483"/>
      <c r="J209" s="1484"/>
      <c r="K209" s="1483"/>
      <c r="L209" s="1484"/>
      <c r="M209" s="1483"/>
      <c r="N209" s="1485"/>
      <c r="O209" s="1483"/>
      <c r="P209" s="1484"/>
      <c r="Q209" s="1483"/>
      <c r="R209" s="1484"/>
      <c r="S209" s="1485"/>
      <c r="T209" s="1483"/>
      <c r="U209" s="1484"/>
      <c r="V209" s="1483"/>
      <c r="W209" s="1484"/>
      <c r="X209" s="1483"/>
      <c r="Y209" s="1483"/>
      <c r="Z209" s="1483"/>
      <c r="AA209" s="1486"/>
      <c r="AB209" s="1485"/>
      <c r="AC209" s="1485"/>
      <c r="AD209" s="1485"/>
      <c r="AE209" s="1485"/>
      <c r="AF209" s="1485"/>
      <c r="AG209" s="1485"/>
      <c r="AH209" s="1485"/>
      <c r="AI209" s="1485"/>
      <c r="AJ209" s="1485"/>
      <c r="AK209" s="1485"/>
      <c r="AL209" s="1485"/>
      <c r="AM209" s="1485"/>
      <c r="AN209" s="1483"/>
      <c r="AO209" s="1484"/>
      <c r="AP209" s="1485"/>
      <c r="AQ209" s="1485"/>
      <c r="AR209" s="1483"/>
      <c r="AS209" s="1483"/>
      <c r="AT209" s="1483"/>
      <c r="AU209" s="1483"/>
      <c r="AV209" s="1483"/>
      <c r="AW209" s="1483"/>
      <c r="AX209" s="1483"/>
      <c r="AY209" s="1483"/>
      <c r="AZ209" s="1483"/>
      <c r="BA209" s="1483"/>
      <c r="BB209" s="1483"/>
      <c r="BC209" s="1483" t="e">
        <f>BC208</f>
        <v>#REF!</v>
      </c>
      <c r="BD209" s="1483" t="s">
        <v>31</v>
      </c>
      <c r="BE209" s="1483" t="s">
        <v>31</v>
      </c>
      <c r="BF209" s="1483" t="e">
        <f>BF208</f>
        <v>#REF!</v>
      </c>
      <c r="BG209" s="1483" t="s">
        <v>245</v>
      </c>
      <c r="BH209" s="1483" t="s">
        <v>245</v>
      </c>
      <c r="BI209" s="1483">
        <f>BI208</f>
        <v>42144</v>
      </c>
      <c r="BJ209" s="1487" t="s">
        <v>246</v>
      </c>
      <c r="BK209" s="1488" t="s">
        <v>246</v>
      </c>
      <c r="BL209" s="1469" t="s">
        <v>249</v>
      </c>
      <c r="BM209" s="1483">
        <f>BM208</f>
        <v>42257</v>
      </c>
      <c r="BN209" s="1469" t="s">
        <v>249</v>
      </c>
      <c r="BO209" s="1483">
        <f>BO208</f>
        <v>42341</v>
      </c>
      <c r="BP209" s="1483" t="s">
        <v>31</v>
      </c>
      <c r="BQ209" s="1483" t="s">
        <v>31</v>
      </c>
      <c r="BR209" s="1483">
        <f>BR208</f>
        <v>42461</v>
      </c>
      <c r="BS209" s="1483" t="s">
        <v>332</v>
      </c>
      <c r="BT209" s="1483" t="s">
        <v>332</v>
      </c>
      <c r="BU209" s="1483" t="s">
        <v>332</v>
      </c>
      <c r="BV209" s="1483" t="s">
        <v>357</v>
      </c>
      <c r="BW209" s="1483" t="s">
        <v>357</v>
      </c>
      <c r="BX209" s="1483" t="s">
        <v>358</v>
      </c>
      <c r="BY209" s="1483">
        <f>BY208</f>
        <v>42640</v>
      </c>
      <c r="BZ209" s="1483" t="s">
        <v>358</v>
      </c>
      <c r="CA209" s="1483">
        <f>CA208</f>
        <v>42703</v>
      </c>
      <c r="CB209" s="1483" t="s">
        <v>31</v>
      </c>
      <c r="CC209" s="1483" t="s">
        <v>31</v>
      </c>
      <c r="CD209" s="1483">
        <f>CD208</f>
        <v>42801</v>
      </c>
      <c r="CE209" s="1483" t="s">
        <v>332</v>
      </c>
      <c r="CF209" s="1485" t="s">
        <v>332</v>
      </c>
      <c r="CG209" s="1485" t="s">
        <v>332</v>
      </c>
      <c r="CH209" s="1483">
        <f>CH208</f>
        <v>42892</v>
      </c>
      <c r="CI209" s="1484" t="s">
        <v>359</v>
      </c>
      <c r="CJ209" s="1483" t="s">
        <v>358</v>
      </c>
      <c r="CK209" s="1484">
        <f>CK208</f>
        <v>43004</v>
      </c>
      <c r="CL209" s="1483" t="s">
        <v>358</v>
      </c>
      <c r="CM209" s="1484">
        <f>CM208</f>
        <v>43060</v>
      </c>
      <c r="CN209" s="1483" t="s">
        <v>360</v>
      </c>
      <c r="CO209" s="1483" t="s">
        <v>360</v>
      </c>
      <c r="CP209" s="1483">
        <f>CP208</f>
        <v>43165</v>
      </c>
      <c r="CQ209" s="1484" t="s">
        <v>332</v>
      </c>
      <c r="CR209" s="1483" t="s">
        <v>332</v>
      </c>
      <c r="CS209" s="1486" t="s">
        <v>332</v>
      </c>
      <c r="CT209" s="1483">
        <f>CT208</f>
        <v>43256</v>
      </c>
      <c r="CU209" s="1484"/>
      <c r="CV209" s="1483" t="s">
        <v>358</v>
      </c>
      <c r="CW209" s="1602">
        <f>CW208</f>
        <v>43361</v>
      </c>
      <c r="CX209" s="1483"/>
      <c r="CY209" s="1483">
        <f>CY208</f>
        <v>43396</v>
      </c>
      <c r="CZ209" s="1483">
        <f>CZ208</f>
        <v>43466</v>
      </c>
      <c r="DA209" s="1484" t="s">
        <v>444</v>
      </c>
      <c r="DB209" s="1483">
        <f>DB208</f>
        <v>43585</v>
      </c>
      <c r="DC209" s="1484"/>
      <c r="DD209" s="1483">
        <f>DD208</f>
        <v>43655</v>
      </c>
      <c r="DE209" s="1483"/>
      <c r="DF209" s="1483">
        <f>DF208</f>
        <v>43781</v>
      </c>
      <c r="DG209" s="1483">
        <f>DG208</f>
        <v>43823</v>
      </c>
      <c r="DH209" s="1484" t="s">
        <v>444</v>
      </c>
      <c r="DI209" s="1485">
        <f>DI208</f>
        <v>43949</v>
      </c>
      <c r="DJ209" s="1684"/>
      <c r="DK209" s="1484">
        <f>DK208</f>
        <v>44019</v>
      </c>
      <c r="DL209" s="1684"/>
      <c r="DM209" s="1486">
        <f>DM208</f>
        <v>43779</v>
      </c>
      <c r="DN209" s="1483">
        <f>DN208</f>
        <v>43822</v>
      </c>
      <c r="DO209" s="1484" t="s">
        <v>444</v>
      </c>
      <c r="DP209" s="1485">
        <f>DP208</f>
        <v>44313</v>
      </c>
      <c r="DQ209" s="1684"/>
      <c r="DR209" s="1484">
        <f>DR208</f>
        <v>44383</v>
      </c>
      <c r="DS209" s="1684"/>
    </row>
    <row r="210" spans="1:123" s="20" customFormat="1" ht="30" hidden="1" customHeight="1" x14ac:dyDescent="0.35">
      <c r="A210" s="1844"/>
      <c r="B210" s="1847"/>
      <c r="C210" s="1489" t="s">
        <v>350</v>
      </c>
      <c r="D210" s="1489" t="s">
        <v>350</v>
      </c>
      <c r="E210" s="1025">
        <v>40498</v>
      </c>
      <c r="F210" s="1490">
        <f>F214+4</f>
        <v>-1</v>
      </c>
      <c r="G210" s="1025">
        <f>G214+4</f>
        <v>40540</v>
      </c>
      <c r="H210" s="1491" t="s">
        <v>31</v>
      </c>
      <c r="I210" s="1025">
        <f>I214+4</f>
        <v>-1</v>
      </c>
      <c r="J210" s="1490">
        <f>J214+4</f>
        <v>-1</v>
      </c>
      <c r="K210" s="1492">
        <f>K214+4</f>
        <v>-1</v>
      </c>
      <c r="L210" s="1305" t="s">
        <v>114</v>
      </c>
      <c r="M210" s="1492">
        <f t="shared" ref="M210:R210" si="455">M214+4</f>
        <v>-1</v>
      </c>
      <c r="N210" s="1389">
        <f t="shared" si="455"/>
        <v>-1</v>
      </c>
      <c r="O210" s="1025">
        <f t="shared" si="455"/>
        <v>-1</v>
      </c>
      <c r="P210" s="1305">
        <f t="shared" si="455"/>
        <v>-1</v>
      </c>
      <c r="Q210" s="1025">
        <f t="shared" si="455"/>
        <v>-1</v>
      </c>
      <c r="R210" s="1493">
        <f t="shared" si="455"/>
        <v>40897</v>
      </c>
      <c r="S210" s="1392">
        <v>40904</v>
      </c>
      <c r="T210" s="1025">
        <f>T214+4</f>
        <v>-7</v>
      </c>
      <c r="U210" s="1305">
        <f>U214+4</f>
        <v>-8</v>
      </c>
      <c r="V210" s="1025">
        <f>V214+4</f>
        <v>-8</v>
      </c>
      <c r="W210" s="1305">
        <f>W214+4</f>
        <v>-8</v>
      </c>
      <c r="X210" s="1025" t="s">
        <v>114</v>
      </c>
      <c r="Y210" s="1025">
        <f t="shared" ref="Y210:AE210" si="456">Y214+4</f>
        <v>-8</v>
      </c>
      <c r="Z210" s="1025">
        <f t="shared" si="456"/>
        <v>41128</v>
      </c>
      <c r="AA210" s="1391">
        <f t="shared" si="456"/>
        <v>41163</v>
      </c>
      <c r="AB210" s="1025">
        <f t="shared" si="456"/>
        <v>41192</v>
      </c>
      <c r="AC210" s="1025">
        <f t="shared" si="456"/>
        <v>41585</v>
      </c>
      <c r="AD210" s="1390">
        <f t="shared" si="456"/>
        <v>41253</v>
      </c>
      <c r="AE210" s="1025">
        <f t="shared" si="456"/>
        <v>41289</v>
      </c>
      <c r="AF210" s="1025">
        <f>AF214+5</f>
        <v>41324</v>
      </c>
      <c r="AG210" s="1025">
        <f>AG214+4</f>
        <v>41344</v>
      </c>
      <c r="AH210" s="1025">
        <f>AH214+4</f>
        <v>41380</v>
      </c>
      <c r="AI210" s="1025">
        <f>AI214+4</f>
        <v>41394</v>
      </c>
      <c r="AJ210" s="1025" t="s">
        <v>114</v>
      </c>
      <c r="AK210" s="1025">
        <f>AK214+4</f>
        <v>41436</v>
      </c>
      <c r="AL210" s="1389">
        <f>AL214+4</f>
        <v>41458</v>
      </c>
      <c r="AM210" s="1389">
        <f t="shared" ref="AM210:AR210" si="457">AM214+4</f>
        <v>41492</v>
      </c>
      <c r="AN210" s="1025">
        <f t="shared" si="457"/>
        <v>41521</v>
      </c>
      <c r="AO210" s="1391">
        <f t="shared" si="457"/>
        <v>41556</v>
      </c>
      <c r="AP210" s="1025">
        <f t="shared" si="457"/>
        <v>41591</v>
      </c>
      <c r="AQ210" s="1389">
        <f t="shared" si="457"/>
        <v>41626</v>
      </c>
      <c r="AR210" s="1025">
        <f t="shared" si="457"/>
        <v>41652</v>
      </c>
      <c r="AS210" s="1025">
        <f>AS214+4</f>
        <v>41702</v>
      </c>
      <c r="AT210" s="1025">
        <f>AT214+4</f>
        <v>41737</v>
      </c>
      <c r="AU210" s="1025" t="s">
        <v>245</v>
      </c>
      <c r="AV210" s="1025">
        <v>41773</v>
      </c>
      <c r="AW210" s="1025">
        <f t="shared" ref="AW210:BC210" si="458">AW214+4</f>
        <v>41807</v>
      </c>
      <c r="AX210" s="1025">
        <f t="shared" si="458"/>
        <v>41855</v>
      </c>
      <c r="AY210" s="1025" t="s">
        <v>351</v>
      </c>
      <c r="AZ210" s="1025">
        <f t="shared" si="458"/>
        <v>41926</v>
      </c>
      <c r="BA210" s="1025">
        <f t="shared" si="458"/>
        <v>41947</v>
      </c>
      <c r="BB210" s="1025" t="s">
        <v>249</v>
      </c>
      <c r="BC210" s="1025">
        <f t="shared" si="458"/>
        <v>42010</v>
      </c>
      <c r="BD210" s="1025" t="s">
        <v>31</v>
      </c>
      <c r="BE210" s="1492" t="s">
        <v>31</v>
      </c>
      <c r="BF210" s="1025">
        <f>BF195+2</f>
        <v>42139</v>
      </c>
      <c r="BG210" s="1025" t="s">
        <v>245</v>
      </c>
      <c r="BH210" s="1025" t="s">
        <v>245</v>
      </c>
      <c r="BI210" s="1303"/>
      <c r="BJ210" s="1025" t="s">
        <v>246</v>
      </c>
      <c r="BK210" s="1025" t="s">
        <v>246</v>
      </c>
      <c r="BL210" s="1025"/>
      <c r="BM210" s="262" t="s">
        <v>29</v>
      </c>
      <c r="BN210" s="262" t="s">
        <v>29</v>
      </c>
      <c r="BW210" s="1494" t="s">
        <v>332</v>
      </c>
      <c r="CG210" s="1303"/>
      <c r="CH210" s="1303"/>
      <c r="CI210" s="1313"/>
      <c r="CJ210" s="1315"/>
      <c r="CK210" s="1495"/>
      <c r="CL210" s="1315"/>
      <c r="CM210" s="1495"/>
      <c r="CN210" s="1315"/>
      <c r="CO210" s="1495"/>
      <c r="CP210" s="1315"/>
      <c r="CQ210" s="1496"/>
      <c r="CR210" s="1497"/>
      <c r="CS210" s="1316"/>
      <c r="CT210" s="1316"/>
      <c r="CU210" s="1316"/>
      <c r="CV210" s="1316"/>
      <c r="CW210" s="1603"/>
      <c r="CX210" s="1495"/>
      <c r="CY210" s="1315"/>
      <c r="DJ210" s="1303"/>
      <c r="DL210" s="1303"/>
      <c r="DQ210" s="1303"/>
      <c r="DS210" s="1303"/>
    </row>
    <row r="211" spans="1:123" s="20" customFormat="1" ht="30" hidden="1" customHeight="1" x14ac:dyDescent="0.35">
      <c r="A211" s="1844"/>
      <c r="B211" s="1847"/>
      <c r="C211" s="1499" t="s">
        <v>364</v>
      </c>
      <c r="D211" s="1499" t="s">
        <v>364</v>
      </c>
      <c r="E211" s="629">
        <f>E216+7</f>
        <v>40501</v>
      </c>
      <c r="F211" s="633" t="s">
        <v>249</v>
      </c>
      <c r="G211" s="629">
        <f>G216+7</f>
        <v>40543</v>
      </c>
      <c r="H211" s="633" t="s">
        <v>31</v>
      </c>
      <c r="I211" s="629">
        <v>40610</v>
      </c>
      <c r="J211" s="1394" t="s">
        <v>365</v>
      </c>
      <c r="K211" s="629">
        <f>K210-7</f>
        <v>-8</v>
      </c>
      <c r="L211" s="1500" t="s">
        <v>114</v>
      </c>
      <c r="M211" s="629">
        <v>40700</v>
      </c>
      <c r="N211" s="1501" t="s">
        <v>246</v>
      </c>
      <c r="O211" s="629">
        <f>O210-7</f>
        <v>-8</v>
      </c>
      <c r="P211" s="1500" t="s">
        <v>366</v>
      </c>
      <c r="Q211" s="629">
        <f>Q210-7</f>
        <v>-8</v>
      </c>
      <c r="R211" s="1500" t="s">
        <v>249</v>
      </c>
      <c r="S211" s="1501" t="s">
        <v>249</v>
      </c>
      <c r="T211" s="629">
        <f>T210-7</f>
        <v>-14</v>
      </c>
      <c r="U211" s="1500" t="s">
        <v>367</v>
      </c>
      <c r="V211" s="629">
        <f>V210-7</f>
        <v>-15</v>
      </c>
      <c r="W211" s="1500" t="s">
        <v>245</v>
      </c>
      <c r="X211" s="629" t="s">
        <v>114</v>
      </c>
      <c r="Y211" s="629">
        <f>Y210-7</f>
        <v>-15</v>
      </c>
      <c r="Z211" s="629">
        <f>Z210-7</f>
        <v>41121</v>
      </c>
      <c r="AA211" s="1502" t="s">
        <v>351</v>
      </c>
      <c r="AB211" s="629">
        <f t="shared" ref="AB211:AL211" si="459">AB210-7</f>
        <v>41185</v>
      </c>
      <c r="AC211" s="629">
        <f t="shared" si="459"/>
        <v>41578</v>
      </c>
      <c r="AD211" s="1206">
        <f t="shared" si="459"/>
        <v>41246</v>
      </c>
      <c r="AE211" s="629">
        <f t="shared" si="459"/>
        <v>41282</v>
      </c>
      <c r="AF211" s="629">
        <f t="shared" si="459"/>
        <v>41317</v>
      </c>
      <c r="AG211" s="629">
        <f t="shared" si="459"/>
        <v>41337</v>
      </c>
      <c r="AH211" s="629">
        <f t="shared" si="459"/>
        <v>41373</v>
      </c>
      <c r="AI211" s="629">
        <f t="shared" si="459"/>
        <v>41387</v>
      </c>
      <c r="AJ211" s="629" t="s">
        <v>114</v>
      </c>
      <c r="AK211" s="629">
        <f t="shared" si="459"/>
        <v>41429</v>
      </c>
      <c r="AL211" s="632">
        <f t="shared" si="459"/>
        <v>41451</v>
      </c>
      <c r="AM211" s="632">
        <f>AM210-7</f>
        <v>41485</v>
      </c>
      <c r="AN211" s="629">
        <f>AN210-7</f>
        <v>41514</v>
      </c>
      <c r="AO211" s="1503">
        <f>AO210-7</f>
        <v>41549</v>
      </c>
      <c r="AP211" s="629">
        <f>AP210-7</f>
        <v>41584</v>
      </c>
      <c r="AQ211" s="632">
        <f>AQ210-7</f>
        <v>41619</v>
      </c>
      <c r="AR211" s="629">
        <v>41625</v>
      </c>
      <c r="AS211" s="629">
        <f>AS210-7</f>
        <v>41695</v>
      </c>
      <c r="AT211" s="629">
        <f>AT210-7</f>
        <v>41730</v>
      </c>
      <c r="AU211" s="629" t="s">
        <v>245</v>
      </c>
      <c r="AV211" s="629">
        <v>41380</v>
      </c>
      <c r="AW211" s="629">
        <f>AW210-7</f>
        <v>41800</v>
      </c>
      <c r="AX211" s="629">
        <f>AX210-7</f>
        <v>41848</v>
      </c>
      <c r="AY211" s="629" t="s">
        <v>351</v>
      </c>
      <c r="AZ211" s="629">
        <f>AZ212+7</f>
        <v>41934</v>
      </c>
      <c r="BA211" s="629">
        <f>BA212+7</f>
        <v>41955</v>
      </c>
      <c r="BB211" s="629" t="s">
        <v>249</v>
      </c>
      <c r="BC211" s="629">
        <f>BC212+7</f>
        <v>42032</v>
      </c>
      <c r="BD211" s="629" t="s">
        <v>31</v>
      </c>
      <c r="BE211" s="629">
        <f>BE212+7</f>
        <v>42102</v>
      </c>
      <c r="BF211" s="629">
        <f>BF212+7</f>
        <v>7</v>
      </c>
      <c r="BG211" s="629" t="s">
        <v>245</v>
      </c>
      <c r="BH211" s="629" t="s">
        <v>245</v>
      </c>
      <c r="BJ211" s="629" t="s">
        <v>246</v>
      </c>
      <c r="BK211" s="629" t="s">
        <v>246</v>
      </c>
      <c r="BL211" s="629"/>
      <c r="BM211" s="629" t="s">
        <v>29</v>
      </c>
      <c r="BN211" s="629" t="s">
        <v>29</v>
      </c>
      <c r="BW211" s="1494" t="s">
        <v>357</v>
      </c>
      <c r="CI211" s="1504"/>
      <c r="CJ211" s="345"/>
      <c r="CK211" s="737"/>
      <c r="CL211" s="345"/>
      <c r="CM211" s="737"/>
      <c r="CN211" s="345"/>
      <c r="CO211" s="737"/>
      <c r="CP211" s="345"/>
      <c r="CQ211" s="1319"/>
      <c r="CR211" s="738"/>
      <c r="CS211" s="1498"/>
      <c r="CT211" s="1498"/>
      <c r="CU211" s="1498"/>
      <c r="CV211" s="1498"/>
      <c r="CW211" s="1604"/>
      <c r="CX211" s="737"/>
      <c r="CY211" s="345"/>
    </row>
    <row r="212" spans="1:123" s="20" customFormat="1" ht="30" hidden="1" customHeight="1" x14ac:dyDescent="0.35">
      <c r="A212" s="1844"/>
      <c r="B212" s="1847"/>
      <c r="C212" s="1489" t="s">
        <v>368</v>
      </c>
      <c r="D212" s="1489" t="s">
        <v>368</v>
      </c>
      <c r="E212" s="1492">
        <f>E193-7</f>
        <v>-7</v>
      </c>
      <c r="F212" s="1490" t="s">
        <v>126</v>
      </c>
      <c r="G212" s="1492">
        <f>G193-7</f>
        <v>-7</v>
      </c>
      <c r="H212" s="1491" t="s">
        <v>126</v>
      </c>
      <c r="I212" s="1492" t="s">
        <v>126</v>
      </c>
      <c r="J212" s="1490">
        <f>J193-7</f>
        <v>-7</v>
      </c>
      <c r="K212" s="1305" t="s">
        <v>245</v>
      </c>
      <c r="L212" s="1305" t="s">
        <v>245</v>
      </c>
      <c r="M212" s="1492">
        <f>M193-7</f>
        <v>-7</v>
      </c>
      <c r="N212" s="420" t="s">
        <v>126</v>
      </c>
      <c r="O212" s="183">
        <f>O195-14</f>
        <v>-14</v>
      </c>
      <c r="P212" s="421"/>
      <c r="Q212" s="183">
        <f>Q195-14</f>
        <v>-14</v>
      </c>
      <c r="R212" s="421"/>
      <c r="S212" s="1125"/>
      <c r="T212" s="183">
        <f>T195-14</f>
        <v>-14</v>
      </c>
      <c r="U212" s="1505" t="s">
        <v>367</v>
      </c>
      <c r="V212" s="183">
        <v>40997</v>
      </c>
      <c r="W212" s="1506" t="s">
        <v>245</v>
      </c>
      <c r="X212" s="262" t="s">
        <v>114</v>
      </c>
      <c r="Y212" s="419">
        <v>41065</v>
      </c>
      <c r="Z212" s="183">
        <v>41099</v>
      </c>
      <c r="AA212" s="183" t="s">
        <v>246</v>
      </c>
      <c r="AB212" s="183" t="s">
        <v>126</v>
      </c>
      <c r="AC212" s="183">
        <v>41200</v>
      </c>
      <c r="AD212" s="183" t="s">
        <v>249</v>
      </c>
      <c r="AE212" s="943">
        <f>AE193-14</f>
        <v>41290</v>
      </c>
      <c r="AF212" s="183" t="s">
        <v>249</v>
      </c>
      <c r="AG212" s="183" t="s">
        <v>249</v>
      </c>
      <c r="AH212" s="1177">
        <v>41361</v>
      </c>
      <c r="AI212" s="183" t="s">
        <v>245</v>
      </c>
      <c r="AJ212" s="183" t="s">
        <v>114</v>
      </c>
      <c r="AK212" s="943">
        <f>AK193-14</f>
        <v>41438</v>
      </c>
      <c r="AL212" s="183" t="s">
        <v>246</v>
      </c>
      <c r="AM212" s="183" t="s">
        <v>246</v>
      </c>
      <c r="AN212" s="943">
        <f>AN193-14</f>
        <v>41529</v>
      </c>
      <c r="AO212" s="183" t="s">
        <v>29</v>
      </c>
      <c r="AP212" s="183" t="s">
        <v>29</v>
      </c>
      <c r="AQ212" s="943">
        <v>41589</v>
      </c>
      <c r="AR212" s="183" t="s">
        <v>31</v>
      </c>
      <c r="AS212" s="943">
        <f>AS193-14</f>
        <v>41710</v>
      </c>
      <c r="AT212" s="943">
        <f>AT193-14</f>
        <v>41739</v>
      </c>
      <c r="AU212" s="1176" t="s">
        <v>245</v>
      </c>
      <c r="AV212" s="943"/>
      <c r="AW212" s="419"/>
      <c r="AX212" s="943"/>
      <c r="AY212" s="183" t="s">
        <v>351</v>
      </c>
      <c r="AZ212" s="943">
        <f>AZ195-14</f>
        <v>41927</v>
      </c>
      <c r="BA212" s="943">
        <f>BA195-14</f>
        <v>41948</v>
      </c>
      <c r="BB212" s="183" t="s">
        <v>249</v>
      </c>
      <c r="BC212" s="943">
        <f>BC195-14</f>
        <v>42025</v>
      </c>
      <c r="BD212" s="183" t="s">
        <v>31</v>
      </c>
      <c r="BE212" s="943">
        <f>BE195-14</f>
        <v>42095</v>
      </c>
      <c r="BF212" s="183"/>
      <c r="BG212" s="183" t="s">
        <v>245</v>
      </c>
      <c r="BH212" s="183" t="s">
        <v>245</v>
      </c>
      <c r="BJ212" s="183" t="s">
        <v>246</v>
      </c>
      <c r="BK212" s="183" t="s">
        <v>246</v>
      </c>
      <c r="BL212" s="183"/>
      <c r="BM212" s="183" t="s">
        <v>29</v>
      </c>
      <c r="BN212" s="183" t="s">
        <v>29</v>
      </c>
      <c r="BW212" s="1494" t="s">
        <v>357</v>
      </c>
      <c r="CI212" s="1504"/>
      <c r="CJ212" s="345"/>
      <c r="CK212" s="737"/>
      <c r="CL212" s="345"/>
      <c r="CM212" s="737"/>
      <c r="CN212" s="345"/>
      <c r="CO212" s="737"/>
      <c r="CP212" s="345"/>
      <c r="CQ212" s="1319"/>
      <c r="CR212" s="738"/>
      <c r="CS212" s="1498"/>
      <c r="CT212" s="1498"/>
      <c r="CU212" s="1498"/>
      <c r="CV212" s="1498"/>
      <c r="CW212" s="1604"/>
      <c r="CX212" s="737"/>
      <c r="CY212" s="345"/>
    </row>
    <row r="213" spans="1:123" s="20" customFormat="1" ht="30" hidden="1" customHeight="1" x14ac:dyDescent="0.35">
      <c r="A213" s="1844"/>
      <c r="B213" s="1847"/>
      <c r="C213" s="1507" t="s">
        <v>356</v>
      </c>
      <c r="D213" s="1507" t="s">
        <v>356</v>
      </c>
      <c r="E213" s="691"/>
      <c r="F213" s="1508"/>
      <c r="G213" s="691"/>
      <c r="H213" s="1509"/>
      <c r="I213" s="691"/>
      <c r="J213" s="1508"/>
      <c r="K213" s="1510"/>
      <c r="L213" s="1509"/>
      <c r="M213" s="1510"/>
      <c r="N213" s="684"/>
      <c r="O213" s="691">
        <f>O215+7</f>
        <v>0</v>
      </c>
      <c r="P213" s="1509">
        <f>P215+7</f>
        <v>0</v>
      </c>
      <c r="Q213" s="691">
        <f>Q215+7</f>
        <v>0</v>
      </c>
      <c r="R213" s="1509">
        <f>R215+7</f>
        <v>40898</v>
      </c>
      <c r="S213" s="684" t="e">
        <f>S215+7</f>
        <v>#VALUE!</v>
      </c>
      <c r="T213" s="691">
        <f>T215+6</f>
        <v>-7</v>
      </c>
      <c r="U213" s="1509">
        <f>U215+6</f>
        <v>-8</v>
      </c>
      <c r="V213" s="691">
        <f>V215+6</f>
        <v>-8</v>
      </c>
      <c r="W213" s="1509">
        <f>W215+6</f>
        <v>-8</v>
      </c>
      <c r="X213" s="691" t="s">
        <v>114</v>
      </c>
      <c r="Y213" s="691">
        <f t="shared" ref="Y213:AI213" si="460">Y215+6</f>
        <v>-8</v>
      </c>
      <c r="Z213" s="691">
        <f t="shared" si="460"/>
        <v>41127</v>
      </c>
      <c r="AA213" s="1511">
        <f t="shared" si="460"/>
        <v>41163</v>
      </c>
      <c r="AB213" s="691">
        <f t="shared" si="460"/>
        <v>41192</v>
      </c>
      <c r="AC213" s="691">
        <f t="shared" si="460"/>
        <v>41585</v>
      </c>
      <c r="AD213" s="1512">
        <f t="shared" si="460"/>
        <v>41253</v>
      </c>
      <c r="AE213" s="691">
        <f t="shared" si="460"/>
        <v>41289</v>
      </c>
      <c r="AF213" s="691">
        <f t="shared" si="460"/>
        <v>41323</v>
      </c>
      <c r="AG213" s="691">
        <f t="shared" si="460"/>
        <v>41344</v>
      </c>
      <c r="AH213" s="691">
        <f t="shared" si="460"/>
        <v>41380</v>
      </c>
      <c r="AI213" s="691">
        <f t="shared" si="460"/>
        <v>41395</v>
      </c>
      <c r="AJ213" s="691" t="s">
        <v>114</v>
      </c>
      <c r="AK213" s="691">
        <f t="shared" ref="AK213:AT213" si="461">AK215+6</f>
        <v>41436</v>
      </c>
      <c r="AL213" s="684">
        <f t="shared" si="461"/>
        <v>41458</v>
      </c>
      <c r="AM213" s="684">
        <f t="shared" si="461"/>
        <v>41493</v>
      </c>
      <c r="AN213" s="691">
        <f t="shared" si="461"/>
        <v>41521</v>
      </c>
      <c r="AO213" s="1511">
        <f t="shared" si="461"/>
        <v>41556</v>
      </c>
      <c r="AP213" s="691">
        <f t="shared" si="461"/>
        <v>41591</v>
      </c>
      <c r="AQ213" s="684">
        <f t="shared" si="461"/>
        <v>41626</v>
      </c>
      <c r="AR213" s="691">
        <f t="shared" si="461"/>
        <v>41652</v>
      </c>
      <c r="AS213" s="691">
        <f t="shared" si="461"/>
        <v>41702</v>
      </c>
      <c r="AT213" s="691">
        <f t="shared" si="461"/>
        <v>41737</v>
      </c>
      <c r="AU213" s="691" t="s">
        <v>245</v>
      </c>
      <c r="AV213" s="691">
        <v>41773</v>
      </c>
      <c r="AW213" s="691">
        <f>AW215+6</f>
        <v>41443</v>
      </c>
      <c r="AX213" s="691">
        <f>AX215+6</f>
        <v>41855</v>
      </c>
      <c r="AY213" s="691" t="s">
        <v>351</v>
      </c>
      <c r="AZ213" s="691">
        <f>AZ215+6</f>
        <v>41925</v>
      </c>
      <c r="BA213" s="691">
        <f>BA215+6</f>
        <v>41932</v>
      </c>
      <c r="BB213" s="691" t="s">
        <v>249</v>
      </c>
      <c r="BC213" s="691">
        <f>BC215+6</f>
        <v>42016</v>
      </c>
      <c r="BD213" s="691" t="s">
        <v>31</v>
      </c>
      <c r="BE213" s="691">
        <f>BE215+6</f>
        <v>42086</v>
      </c>
      <c r="BF213" s="691"/>
      <c r="BG213" s="691" t="s">
        <v>245</v>
      </c>
      <c r="BH213" s="691" t="s">
        <v>245</v>
      </c>
      <c r="BJ213" s="691" t="s">
        <v>246</v>
      </c>
      <c r="BK213" s="691" t="s">
        <v>246</v>
      </c>
      <c r="BL213" s="691"/>
      <c r="BM213" s="691" t="s">
        <v>29</v>
      </c>
      <c r="BN213" s="691" t="s">
        <v>29</v>
      </c>
      <c r="CI213" s="1504"/>
      <c r="CJ213" s="345"/>
      <c r="CK213" s="737"/>
      <c r="CL213" s="345"/>
      <c r="CM213" s="737"/>
      <c r="CN213" s="345"/>
      <c r="CO213" s="737"/>
      <c r="CP213" s="345"/>
      <c r="CQ213" s="1319"/>
      <c r="CR213" s="738"/>
      <c r="CS213" s="1498"/>
      <c r="CT213" s="1498"/>
      <c r="CU213" s="1498"/>
      <c r="CV213" s="1498"/>
      <c r="CW213" s="1604"/>
      <c r="CX213" s="737"/>
      <c r="CY213" s="345"/>
    </row>
    <row r="214" spans="1:123" s="20" customFormat="1" ht="30" hidden="1" customHeight="1" x14ac:dyDescent="0.35">
      <c r="A214" s="1844"/>
      <c r="B214" s="1847"/>
      <c r="C214" s="1513" t="s">
        <v>251</v>
      </c>
      <c r="D214" s="1513" t="s">
        <v>251</v>
      </c>
      <c r="E214" s="262">
        <v>40494</v>
      </c>
      <c r="F214" s="421">
        <f>F215+2</f>
        <v>-5</v>
      </c>
      <c r="G214" s="262">
        <f>G215+2</f>
        <v>40536</v>
      </c>
      <c r="H214" s="1514" t="s">
        <v>31</v>
      </c>
      <c r="I214" s="262">
        <f>I215+2</f>
        <v>-5</v>
      </c>
      <c r="J214" s="421">
        <f>J215+2</f>
        <v>-5</v>
      </c>
      <c r="K214" s="183">
        <f>K215+2</f>
        <v>-5</v>
      </c>
      <c r="L214" s="344" t="s">
        <v>114</v>
      </c>
      <c r="M214" s="183">
        <f t="shared" ref="M214:R214" si="462">M215+2</f>
        <v>-5</v>
      </c>
      <c r="N214" s="249">
        <f t="shared" si="462"/>
        <v>-5</v>
      </c>
      <c r="O214" s="262">
        <f t="shared" si="462"/>
        <v>-5</v>
      </c>
      <c r="P214" s="344">
        <f t="shared" si="462"/>
        <v>-5</v>
      </c>
      <c r="Q214" s="262">
        <f t="shared" si="462"/>
        <v>-5</v>
      </c>
      <c r="R214" s="418">
        <f t="shared" si="462"/>
        <v>40893</v>
      </c>
      <c r="S214" s="1184" t="s">
        <v>369</v>
      </c>
      <c r="T214" s="262">
        <f>T215+2</f>
        <v>-11</v>
      </c>
      <c r="U214" s="344">
        <f>U215+2</f>
        <v>-12</v>
      </c>
      <c r="V214" s="262">
        <f>V215+2</f>
        <v>-12</v>
      </c>
      <c r="W214" s="344">
        <f>W215+2</f>
        <v>-12</v>
      </c>
      <c r="X214" s="262" t="s">
        <v>114</v>
      </c>
      <c r="Y214" s="262">
        <f>Y215+2</f>
        <v>-12</v>
      </c>
      <c r="Z214" s="262">
        <f>Z215+3</f>
        <v>41124</v>
      </c>
      <c r="AA214" s="393">
        <f t="shared" ref="AA214:AH214" si="463">AA215+2</f>
        <v>41159</v>
      </c>
      <c r="AB214" s="262">
        <f t="shared" si="463"/>
        <v>41188</v>
      </c>
      <c r="AC214" s="262">
        <f t="shared" si="463"/>
        <v>41581</v>
      </c>
      <c r="AD214" s="419">
        <f t="shared" si="463"/>
        <v>41249</v>
      </c>
      <c r="AE214" s="262">
        <f t="shared" si="463"/>
        <v>41285</v>
      </c>
      <c r="AF214" s="262">
        <f t="shared" si="463"/>
        <v>41319</v>
      </c>
      <c r="AG214" s="262">
        <f t="shared" si="463"/>
        <v>41340</v>
      </c>
      <c r="AH214" s="262">
        <f t="shared" si="463"/>
        <v>41376</v>
      </c>
      <c r="AI214" s="262">
        <f>AI215+1</f>
        <v>41390</v>
      </c>
      <c r="AJ214" s="262" t="s">
        <v>114</v>
      </c>
      <c r="AK214" s="262">
        <f>AK215+2</f>
        <v>41432</v>
      </c>
      <c r="AL214" s="249">
        <f>AL215+2</f>
        <v>41454</v>
      </c>
      <c r="AM214" s="249">
        <v>41488</v>
      </c>
      <c r="AN214" s="262">
        <f t="shared" ref="AN214:AT214" si="464">AN215+2</f>
        <v>41517</v>
      </c>
      <c r="AO214" s="393">
        <f t="shared" si="464"/>
        <v>41552</v>
      </c>
      <c r="AP214" s="262">
        <f t="shared" si="464"/>
        <v>41587</v>
      </c>
      <c r="AQ214" s="249">
        <f t="shared" si="464"/>
        <v>41622</v>
      </c>
      <c r="AR214" s="262">
        <f t="shared" si="464"/>
        <v>41648</v>
      </c>
      <c r="AS214" s="262">
        <f t="shared" si="464"/>
        <v>41698</v>
      </c>
      <c r="AT214" s="262">
        <f t="shared" si="464"/>
        <v>41733</v>
      </c>
      <c r="AU214" s="262" t="s">
        <v>245</v>
      </c>
      <c r="AV214" s="262">
        <v>41403</v>
      </c>
      <c r="AW214" s="262">
        <f>AW177-42</f>
        <v>41803</v>
      </c>
      <c r="AX214" s="262">
        <f>AX177-39</f>
        <v>41851</v>
      </c>
      <c r="AY214" s="262" t="s">
        <v>351</v>
      </c>
      <c r="AZ214" s="262">
        <f>AZ177-35</f>
        <v>41922</v>
      </c>
      <c r="BA214" s="262">
        <f>BA177-35</f>
        <v>41943</v>
      </c>
      <c r="BB214" s="262" t="s">
        <v>249</v>
      </c>
      <c r="BC214" s="419">
        <f>BC177-49</f>
        <v>42006</v>
      </c>
      <c r="BD214" s="262" t="s">
        <v>31</v>
      </c>
      <c r="BE214" s="262">
        <f>BE177-35</f>
        <v>42090</v>
      </c>
      <c r="BF214" s="262"/>
      <c r="BG214" s="262" t="s">
        <v>245</v>
      </c>
      <c r="BH214" s="262" t="s">
        <v>245</v>
      </c>
      <c r="BI214" s="20" t="e">
        <f>AY177-AY214</f>
        <v>#VALUE!</v>
      </c>
      <c r="BJ214" s="262" t="s">
        <v>246</v>
      </c>
      <c r="BK214" s="262" t="s">
        <v>246</v>
      </c>
      <c r="BL214" s="262"/>
      <c r="BM214" s="262" t="s">
        <v>29</v>
      </c>
      <c r="BN214" s="262" t="s">
        <v>29</v>
      </c>
      <c r="CI214" s="1504"/>
      <c r="CJ214" s="345"/>
      <c r="CK214" s="737"/>
      <c r="CL214" s="345"/>
      <c r="CM214" s="737"/>
      <c r="CN214" s="345"/>
      <c r="CO214" s="737"/>
      <c r="CP214" s="345"/>
      <c r="CQ214" s="1319"/>
      <c r="CR214" s="738"/>
      <c r="CS214" s="1498"/>
      <c r="CT214" s="1498"/>
      <c r="CU214" s="1498"/>
      <c r="CV214" s="1498"/>
      <c r="CW214" s="1604"/>
      <c r="CX214" s="737"/>
      <c r="CY214" s="345"/>
    </row>
    <row r="215" spans="1:123" s="20" customFormat="1" ht="30" hidden="1" customHeight="1" x14ac:dyDescent="0.35">
      <c r="A215" s="1844"/>
      <c r="B215" s="1847"/>
      <c r="C215" s="1515" t="s">
        <v>370</v>
      </c>
      <c r="D215" s="1515" t="s">
        <v>370</v>
      </c>
      <c r="E215" s="1516">
        <v>40492</v>
      </c>
      <c r="F215" s="1517">
        <f>F197-7</f>
        <v>-7</v>
      </c>
      <c r="G215" s="1518">
        <v>40534</v>
      </c>
      <c r="H215" s="1519" t="s">
        <v>31</v>
      </c>
      <c r="I215" s="1516">
        <f>I197-7</f>
        <v>-7</v>
      </c>
      <c r="J215" s="1517">
        <f>J197-7</f>
        <v>-7</v>
      </c>
      <c r="K215" s="1520">
        <f>K197-7</f>
        <v>-7</v>
      </c>
      <c r="L215" s="1521" t="s">
        <v>114</v>
      </c>
      <c r="M215" s="1520">
        <f>M197-7</f>
        <v>-7</v>
      </c>
      <c r="N215" s="1522">
        <f>N197-7</f>
        <v>-7</v>
      </c>
      <c r="O215" s="1516">
        <f>O197-7</f>
        <v>-7</v>
      </c>
      <c r="P215" s="1521">
        <f>P197-7</f>
        <v>-7</v>
      </c>
      <c r="Q215" s="1516">
        <f>Q197-7</f>
        <v>-7</v>
      </c>
      <c r="R215" s="1523">
        <v>40891</v>
      </c>
      <c r="S215" s="1524" t="s">
        <v>369</v>
      </c>
      <c r="T215" s="1516">
        <f>T197-13</f>
        <v>-13</v>
      </c>
      <c r="U215" s="1521">
        <f>U197-14</f>
        <v>-14</v>
      </c>
      <c r="V215" s="1516">
        <f>V197-14</f>
        <v>-14</v>
      </c>
      <c r="W215" s="1521">
        <f>W197-14</f>
        <v>-14</v>
      </c>
      <c r="X215" s="1516" t="s">
        <v>114</v>
      </c>
      <c r="Y215" s="1516">
        <f>Y197-14</f>
        <v>-14</v>
      </c>
      <c r="Z215" s="1525">
        <v>41121</v>
      </c>
      <c r="AA215" s="1526">
        <v>41157</v>
      </c>
      <c r="AB215" s="1516">
        <f>AB197-13</f>
        <v>41186</v>
      </c>
      <c r="AC215" s="1516">
        <v>41579</v>
      </c>
      <c r="AD215" s="1525">
        <v>41247</v>
      </c>
      <c r="AE215" s="1516">
        <f>AE197-13</f>
        <v>41283</v>
      </c>
      <c r="AF215" s="1516">
        <f>AF197-15</f>
        <v>41317</v>
      </c>
      <c r="AG215" s="1516">
        <f>AG197-14</f>
        <v>41338</v>
      </c>
      <c r="AH215" s="1516">
        <f>AH197-14</f>
        <v>41374</v>
      </c>
      <c r="AI215" s="1525">
        <f>AI197-20</f>
        <v>41389</v>
      </c>
      <c r="AJ215" s="1516" t="s">
        <v>114</v>
      </c>
      <c r="AK215" s="1516">
        <f>AK197-14</f>
        <v>41430</v>
      </c>
      <c r="AL215" s="1522">
        <f>AL197-20</f>
        <v>41452</v>
      </c>
      <c r="AM215" s="1522">
        <v>41487</v>
      </c>
      <c r="AN215" s="1516">
        <f>AN197-20</f>
        <v>41515</v>
      </c>
      <c r="AO215" s="1526">
        <f>AO197-20</f>
        <v>41550</v>
      </c>
      <c r="AP215" s="1516">
        <f>AP197-20</f>
        <v>41585</v>
      </c>
      <c r="AQ215" s="1524">
        <v>41620</v>
      </c>
      <c r="AR215" s="1525">
        <v>41646</v>
      </c>
      <c r="AS215" s="1516">
        <f>AS197-20</f>
        <v>41696</v>
      </c>
      <c r="AT215" s="1525">
        <v>41731</v>
      </c>
      <c r="AU215" s="1516" t="s">
        <v>245</v>
      </c>
      <c r="AV215" s="1516">
        <v>41401</v>
      </c>
      <c r="AW215" s="1516">
        <f>AW197-20</f>
        <v>41437</v>
      </c>
      <c r="AX215" s="1516">
        <v>41849</v>
      </c>
      <c r="AY215" s="1516" t="s">
        <v>351</v>
      </c>
      <c r="AZ215" s="1516">
        <v>41919</v>
      </c>
      <c r="BA215" s="1516">
        <f>BA197-29</f>
        <v>41926</v>
      </c>
      <c r="BB215" s="1525" t="s">
        <v>249</v>
      </c>
      <c r="BC215" s="1520">
        <f>BC197-22</f>
        <v>42010</v>
      </c>
      <c r="BD215" s="1520" t="s">
        <v>31</v>
      </c>
      <c r="BE215" s="1520">
        <f>BE197-22</f>
        <v>42080</v>
      </c>
      <c r="BF215" s="262"/>
      <c r="BG215" s="262" t="s">
        <v>245</v>
      </c>
      <c r="BH215" s="262" t="s">
        <v>245</v>
      </c>
      <c r="BJ215" s="262" t="s">
        <v>246</v>
      </c>
      <c r="BK215" s="262" t="s">
        <v>246</v>
      </c>
      <c r="BL215" s="262"/>
      <c r="BM215" s="262" t="s">
        <v>29</v>
      </c>
      <c r="BN215" s="262" t="s">
        <v>29</v>
      </c>
      <c r="CI215" s="1504"/>
      <c r="CJ215" s="345"/>
      <c r="CK215" s="737"/>
      <c r="CL215" s="345"/>
      <c r="CM215" s="737"/>
      <c r="CN215" s="345"/>
      <c r="CO215" s="737"/>
      <c r="CP215" s="345"/>
      <c r="CQ215" s="1319"/>
      <c r="CR215" s="738"/>
      <c r="CS215" s="1498"/>
      <c r="CT215" s="1498"/>
      <c r="CU215" s="1498"/>
      <c r="CV215" s="1498"/>
      <c r="CW215" s="1604"/>
      <c r="CX215" s="737"/>
      <c r="CY215" s="345"/>
    </row>
    <row r="216" spans="1:123" s="20" customFormat="1" ht="30" hidden="1" customHeight="1" x14ac:dyDescent="0.35">
      <c r="A216" s="1844"/>
      <c r="B216" s="1847"/>
      <c r="C216" s="1513" t="s">
        <v>251</v>
      </c>
      <c r="D216" s="1513" t="s">
        <v>251</v>
      </c>
      <c r="E216" s="1325">
        <f>E215+2</f>
        <v>40494</v>
      </c>
      <c r="F216" s="1421">
        <f>F215+2</f>
        <v>-5</v>
      </c>
      <c r="G216" s="1325">
        <f>G215+2</f>
        <v>40536</v>
      </c>
      <c r="H216" s="1527" t="s">
        <v>31</v>
      </c>
      <c r="I216" s="1325">
        <f>I215+2</f>
        <v>-5</v>
      </c>
      <c r="J216" s="1421">
        <f>J215+2</f>
        <v>-5</v>
      </c>
      <c r="K216" s="1422">
        <f>K215+2</f>
        <v>-5</v>
      </c>
      <c r="L216" s="1324" t="s">
        <v>114</v>
      </c>
      <c r="M216" s="1422">
        <f t="shared" ref="M216:R216" si="465">M215+2</f>
        <v>-5</v>
      </c>
      <c r="N216" s="249">
        <f t="shared" si="465"/>
        <v>-5</v>
      </c>
      <c r="O216" s="262">
        <f t="shared" si="465"/>
        <v>-5</v>
      </c>
      <c r="P216" s="344">
        <f t="shared" si="465"/>
        <v>-5</v>
      </c>
      <c r="Q216" s="262">
        <f t="shared" si="465"/>
        <v>-5</v>
      </c>
      <c r="R216" s="344">
        <f t="shared" si="465"/>
        <v>40893</v>
      </c>
      <c r="S216" s="1184" t="s">
        <v>369</v>
      </c>
      <c r="T216" s="262">
        <f>T215+2</f>
        <v>-11</v>
      </c>
      <c r="U216" s="344">
        <f>U215+2</f>
        <v>-12</v>
      </c>
      <c r="V216" s="262">
        <f>V215+2</f>
        <v>-12</v>
      </c>
      <c r="W216" s="344">
        <f>W215+2</f>
        <v>-12</v>
      </c>
      <c r="X216" s="262" t="s">
        <v>114</v>
      </c>
      <c r="Y216" s="262">
        <f t="shared" ref="Y216:AI216" si="466">Y215+2</f>
        <v>-12</v>
      </c>
      <c r="Z216" s="262">
        <f t="shared" si="466"/>
        <v>41123</v>
      </c>
      <c r="AA216" s="393">
        <f t="shared" si="466"/>
        <v>41159</v>
      </c>
      <c r="AB216" s="262">
        <f t="shared" si="466"/>
        <v>41188</v>
      </c>
      <c r="AC216" s="262">
        <f t="shared" si="466"/>
        <v>41581</v>
      </c>
      <c r="AD216" s="419">
        <f t="shared" si="466"/>
        <v>41249</v>
      </c>
      <c r="AE216" s="262">
        <f t="shared" si="466"/>
        <v>41285</v>
      </c>
      <c r="AF216" s="262">
        <f t="shared" si="466"/>
        <v>41319</v>
      </c>
      <c r="AG216" s="262">
        <f t="shared" si="466"/>
        <v>41340</v>
      </c>
      <c r="AH216" s="262">
        <f t="shared" si="466"/>
        <v>41376</v>
      </c>
      <c r="AI216" s="262">
        <f t="shared" si="466"/>
        <v>41391</v>
      </c>
      <c r="AJ216" s="262" t="s">
        <v>114</v>
      </c>
      <c r="AK216" s="262">
        <f t="shared" ref="AK216:AT216" si="467">AK215+2</f>
        <v>41432</v>
      </c>
      <c r="AL216" s="249">
        <f t="shared" si="467"/>
        <v>41454</v>
      </c>
      <c r="AM216" s="249">
        <f t="shared" si="467"/>
        <v>41489</v>
      </c>
      <c r="AN216" s="262">
        <f t="shared" si="467"/>
        <v>41517</v>
      </c>
      <c r="AO216" s="393">
        <f t="shared" si="467"/>
        <v>41552</v>
      </c>
      <c r="AP216" s="262">
        <f t="shared" si="467"/>
        <v>41587</v>
      </c>
      <c r="AQ216" s="249">
        <f t="shared" si="467"/>
        <v>41622</v>
      </c>
      <c r="AR216" s="262">
        <f t="shared" si="467"/>
        <v>41648</v>
      </c>
      <c r="AS216" s="262">
        <f t="shared" si="467"/>
        <v>41698</v>
      </c>
      <c r="AT216" s="262">
        <f t="shared" si="467"/>
        <v>41733</v>
      </c>
      <c r="AU216" s="262" t="s">
        <v>245</v>
      </c>
      <c r="AV216" s="262">
        <v>41769</v>
      </c>
      <c r="AW216" s="262">
        <f t="shared" ref="AW216:BE216" si="468">AW215+2</f>
        <v>41439</v>
      </c>
      <c r="AX216" s="262">
        <f t="shared" si="468"/>
        <v>41851</v>
      </c>
      <c r="AY216" s="262" t="e">
        <f t="shared" si="468"/>
        <v>#VALUE!</v>
      </c>
      <c r="AZ216" s="262">
        <f t="shared" si="468"/>
        <v>41921</v>
      </c>
      <c r="BA216" s="262">
        <f t="shared" si="468"/>
        <v>41928</v>
      </c>
      <c r="BB216" s="262" t="e">
        <f t="shared" si="468"/>
        <v>#VALUE!</v>
      </c>
      <c r="BC216" s="262">
        <f t="shared" si="468"/>
        <v>42012</v>
      </c>
      <c r="BD216" s="183" t="e">
        <f t="shared" si="468"/>
        <v>#VALUE!</v>
      </c>
      <c r="BE216" s="262">
        <f t="shared" si="468"/>
        <v>42082</v>
      </c>
      <c r="BF216" s="262"/>
      <c r="BG216" s="262" t="s">
        <v>245</v>
      </c>
      <c r="BH216" s="262" t="s">
        <v>245</v>
      </c>
      <c r="BJ216" s="262" t="s">
        <v>246</v>
      </c>
      <c r="BK216" s="262" t="s">
        <v>246</v>
      </c>
      <c r="BL216" s="262"/>
      <c r="BM216" s="262" t="s">
        <v>29</v>
      </c>
      <c r="BN216" s="262" t="s">
        <v>29</v>
      </c>
      <c r="CI216" s="1504"/>
      <c r="CJ216" s="345"/>
      <c r="CK216" s="737"/>
      <c r="CL216" s="345"/>
      <c r="CM216" s="737"/>
      <c r="CN216" s="345"/>
      <c r="CO216" s="737"/>
      <c r="CP216" s="345"/>
      <c r="CQ216" s="1319"/>
      <c r="CR216" s="738"/>
      <c r="CS216" s="1498"/>
      <c r="CT216" s="1498"/>
      <c r="CU216" s="1498"/>
      <c r="CV216" s="1498"/>
      <c r="CW216" s="1604"/>
      <c r="CX216" s="737"/>
      <c r="CY216" s="345"/>
    </row>
    <row r="217" spans="1:123" s="20" customFormat="1" ht="30" hidden="1" customHeight="1" x14ac:dyDescent="0.35">
      <c r="A217" s="1844"/>
      <c r="B217" s="1847"/>
      <c r="C217" s="1489" t="s">
        <v>112</v>
      </c>
      <c r="D217" s="1489" t="s">
        <v>112</v>
      </c>
      <c r="E217" s="1025">
        <v>40485</v>
      </c>
      <c r="F217" s="1490">
        <f>F215-7</f>
        <v>-14</v>
      </c>
      <c r="G217" s="1528">
        <v>40526</v>
      </c>
      <c r="H217" s="1491" t="s">
        <v>31</v>
      </c>
      <c r="I217" s="1025">
        <f>I215-14</f>
        <v>-21</v>
      </c>
      <c r="J217" s="1490">
        <f>J215-7</f>
        <v>-14</v>
      </c>
      <c r="K217" s="1492">
        <f>K215-14</f>
        <v>-21</v>
      </c>
      <c r="L217" s="1305" t="s">
        <v>114</v>
      </c>
      <c r="M217" s="1492">
        <f t="shared" ref="M217:R217" si="469">M215-14</f>
        <v>-21</v>
      </c>
      <c r="N217" s="249">
        <f t="shared" si="469"/>
        <v>-21</v>
      </c>
      <c r="O217" s="262">
        <f t="shared" si="469"/>
        <v>-21</v>
      </c>
      <c r="P217" s="344">
        <f t="shared" si="469"/>
        <v>-21</v>
      </c>
      <c r="Q217" s="262">
        <f t="shared" si="469"/>
        <v>-21</v>
      </c>
      <c r="R217" s="344">
        <f t="shared" si="469"/>
        <v>40877</v>
      </c>
      <c r="S217" s="1184" t="s">
        <v>369</v>
      </c>
      <c r="T217" s="262">
        <f>T215-14</f>
        <v>-27</v>
      </c>
      <c r="U217" s="344">
        <f>U215-14</f>
        <v>-28</v>
      </c>
      <c r="V217" s="262">
        <f>V215-14</f>
        <v>-28</v>
      </c>
      <c r="W217" s="344">
        <f>W215-14</f>
        <v>-28</v>
      </c>
      <c r="X217" s="262" t="s">
        <v>114</v>
      </c>
      <c r="Y217" s="262">
        <f>Y215-14</f>
        <v>-28</v>
      </c>
      <c r="Z217" s="262">
        <f>Z215-14</f>
        <v>41107</v>
      </c>
      <c r="AA217" s="393">
        <v>41149</v>
      </c>
      <c r="AB217" s="262">
        <f>AB215-14</f>
        <v>41172</v>
      </c>
      <c r="AC217" s="262">
        <f>AC215-14</f>
        <v>41565</v>
      </c>
      <c r="AD217" s="419">
        <f>AD215-14</f>
        <v>41233</v>
      </c>
      <c r="AE217" s="262">
        <v>41261</v>
      </c>
      <c r="AF217" s="262">
        <f>AF215-14</f>
        <v>41303</v>
      </c>
      <c r="AG217" s="262">
        <f>AG215-14</f>
        <v>41324</v>
      </c>
      <c r="AH217" s="262">
        <f>AH215-14</f>
        <v>41360</v>
      </c>
      <c r="AI217" s="262">
        <f>AI215-14</f>
        <v>41375</v>
      </c>
      <c r="AJ217" s="262" t="s">
        <v>114</v>
      </c>
      <c r="AK217" s="262">
        <f t="shared" ref="AK217:AP217" si="470">AK215-14</f>
        <v>41416</v>
      </c>
      <c r="AL217" s="249">
        <f t="shared" si="470"/>
        <v>41438</v>
      </c>
      <c r="AM217" s="249">
        <f t="shared" si="470"/>
        <v>41473</v>
      </c>
      <c r="AN217" s="262">
        <f t="shared" si="470"/>
        <v>41501</v>
      </c>
      <c r="AO217" s="393">
        <f t="shared" si="470"/>
        <v>41536</v>
      </c>
      <c r="AP217" s="262">
        <f t="shared" si="470"/>
        <v>41571</v>
      </c>
      <c r="AQ217" s="249">
        <v>41604</v>
      </c>
      <c r="AR217" s="262">
        <v>41625</v>
      </c>
      <c r="AS217" s="262">
        <f>AS215-14</f>
        <v>41682</v>
      </c>
      <c r="AT217" s="262">
        <f>AT215-14</f>
        <v>41717</v>
      </c>
      <c r="AU217" s="262" t="s">
        <v>245</v>
      </c>
      <c r="AV217" s="262">
        <v>41387</v>
      </c>
      <c r="AW217" s="419">
        <f>AW195-14</f>
        <v>41450</v>
      </c>
      <c r="AX217" s="262">
        <f>AX215-14</f>
        <v>41835</v>
      </c>
      <c r="AY217" s="262" t="s">
        <v>351</v>
      </c>
      <c r="AZ217" s="262">
        <f>AZ215-14</f>
        <v>41905</v>
      </c>
      <c r="BA217" s="262">
        <f>BA218</f>
        <v>41926</v>
      </c>
      <c r="BB217" s="262" t="s">
        <v>249</v>
      </c>
      <c r="BC217" s="419">
        <f>BC215-21</f>
        <v>41989</v>
      </c>
      <c r="BD217" s="183" t="s">
        <v>31</v>
      </c>
      <c r="BE217" s="262">
        <f>BE218</f>
        <v>42073</v>
      </c>
      <c r="BF217" s="262" t="e">
        <f>BF208</f>
        <v>#REF!</v>
      </c>
      <c r="BG217" s="262" t="s">
        <v>245</v>
      </c>
      <c r="BH217" s="262" t="s">
        <v>245</v>
      </c>
      <c r="BJ217" s="262" t="s">
        <v>246</v>
      </c>
      <c r="BK217" s="262" t="s">
        <v>246</v>
      </c>
      <c r="BL217" s="262"/>
      <c r="BM217" s="262" t="s">
        <v>29</v>
      </c>
      <c r="BN217" s="262" t="s">
        <v>29</v>
      </c>
      <c r="CI217" s="1504"/>
      <c r="CJ217" s="345"/>
      <c r="CK217" s="737"/>
      <c r="CL217" s="345"/>
      <c r="CM217" s="737"/>
      <c r="CN217" s="345"/>
      <c r="CO217" s="737"/>
      <c r="CP217" s="345"/>
      <c r="CQ217" s="1319"/>
      <c r="CR217" s="738"/>
      <c r="CS217" s="1498"/>
      <c r="CT217" s="1498"/>
      <c r="CU217" s="1498"/>
      <c r="CV217" s="1498"/>
      <c r="CW217" s="1604"/>
      <c r="CX217" s="737"/>
      <c r="CY217" s="345"/>
    </row>
    <row r="218" spans="1:123" s="20" customFormat="1" ht="30" hidden="1" customHeight="1" x14ac:dyDescent="0.35">
      <c r="A218" s="1844"/>
      <c r="B218" s="1847"/>
      <c r="C218" s="1489" t="s">
        <v>371</v>
      </c>
      <c r="D218" s="1489" t="s">
        <v>371</v>
      </c>
      <c r="E218" s="1492"/>
      <c r="F218" s="1490"/>
      <c r="G218" s="1492"/>
      <c r="H218" s="1491"/>
      <c r="I218" s="1492"/>
      <c r="J218" s="1490"/>
      <c r="K218" s="1305"/>
      <c r="L218" s="1305"/>
      <c r="M218" s="1492"/>
      <c r="N218" s="420"/>
      <c r="O218" s="183"/>
      <c r="P218" s="421"/>
      <c r="Q218" s="183"/>
      <c r="R218" s="421"/>
      <c r="S218" s="1125"/>
      <c r="T218" s="183"/>
      <c r="U218" s="1505"/>
      <c r="V218" s="183"/>
      <c r="W218" s="1506"/>
      <c r="X218" s="262"/>
      <c r="Y218" s="419"/>
      <c r="Z218" s="183"/>
      <c r="AA218" s="183"/>
      <c r="AB218" s="183"/>
      <c r="AC218" s="183"/>
      <c r="AD218" s="183"/>
      <c r="AE218" s="943"/>
      <c r="AF218" s="183"/>
      <c r="AG218" s="183"/>
      <c r="AH218" s="1177"/>
      <c r="AI218" s="183"/>
      <c r="AJ218" s="183"/>
      <c r="AK218" s="943"/>
      <c r="AL218" s="183"/>
      <c r="AM218" s="183"/>
      <c r="AN218" s="943"/>
      <c r="AO218" s="183"/>
      <c r="AP218" s="183"/>
      <c r="AQ218" s="943"/>
      <c r="AR218" s="183"/>
      <c r="AS218" s="943"/>
      <c r="AT218" s="943"/>
      <c r="AU218" s="1176"/>
      <c r="AV218" s="943"/>
      <c r="AW218" s="1529"/>
      <c r="AX218" s="1529"/>
      <c r="AY218" s="183" t="s">
        <v>351</v>
      </c>
      <c r="AZ218" s="1529">
        <f>AZ214-17</f>
        <v>41905</v>
      </c>
      <c r="BA218" s="1529">
        <f>BA214-17</f>
        <v>41926</v>
      </c>
      <c r="BB218" s="183" t="s">
        <v>249</v>
      </c>
      <c r="BC218" s="1529">
        <f>BC214-17</f>
        <v>41989</v>
      </c>
      <c r="BD218" s="183" t="s">
        <v>31</v>
      </c>
      <c r="BE218" s="1529">
        <f>BE214-17</f>
        <v>42073</v>
      </c>
      <c r="BF218" s="183"/>
      <c r="BG218" s="183" t="s">
        <v>245</v>
      </c>
      <c r="BH218" s="183" t="s">
        <v>245</v>
      </c>
      <c r="BJ218" s="183" t="s">
        <v>246</v>
      </c>
      <c r="BK218" s="183" t="s">
        <v>246</v>
      </c>
      <c r="BL218" s="183"/>
      <c r="BM218" s="183" t="s">
        <v>29</v>
      </c>
      <c r="BN218" s="183" t="s">
        <v>29</v>
      </c>
      <c r="CI218" s="1504"/>
      <c r="CJ218" s="345"/>
      <c r="CK218" s="737"/>
      <c r="CL218" s="345"/>
      <c r="CM218" s="737"/>
      <c r="CN218" s="345"/>
      <c r="CO218" s="737"/>
      <c r="CP218" s="345"/>
      <c r="CQ218" s="1319"/>
      <c r="CR218" s="738"/>
      <c r="CS218" s="1498"/>
      <c r="CT218" s="1498"/>
      <c r="CU218" s="1498"/>
      <c r="CV218" s="1498"/>
      <c r="CW218" s="1604"/>
      <c r="CX218" s="737"/>
      <c r="CY218" s="345"/>
    </row>
    <row r="219" spans="1:123" s="20" customFormat="1" ht="30" hidden="1" customHeight="1" x14ac:dyDescent="0.35">
      <c r="A219" s="1844"/>
      <c r="B219" s="1847"/>
      <c r="C219" s="1489" t="s">
        <v>372</v>
      </c>
      <c r="D219" s="1489" t="s">
        <v>372</v>
      </c>
      <c r="E219" s="1492"/>
      <c r="F219" s="1490"/>
      <c r="G219" s="1492"/>
      <c r="H219" s="1491"/>
      <c r="I219" s="1492"/>
      <c r="J219" s="1490"/>
      <c r="K219" s="1305"/>
      <c r="L219" s="1305"/>
      <c r="M219" s="1492"/>
      <c r="N219" s="420"/>
      <c r="O219" s="183"/>
      <c r="P219" s="421"/>
      <c r="Q219" s="183"/>
      <c r="R219" s="421"/>
      <c r="S219" s="1125"/>
      <c r="T219" s="183"/>
      <c r="U219" s="1505"/>
      <c r="V219" s="183"/>
      <c r="W219" s="1506"/>
      <c r="X219" s="262"/>
      <c r="Y219" s="419"/>
      <c r="Z219" s="183"/>
      <c r="AA219" s="183"/>
      <c r="AB219" s="183"/>
      <c r="AC219" s="183"/>
      <c r="AD219" s="183"/>
      <c r="AE219" s="943"/>
      <c r="AF219" s="183"/>
      <c r="AG219" s="183"/>
      <c r="AH219" s="1177"/>
      <c r="AI219" s="183"/>
      <c r="AJ219" s="183"/>
      <c r="AK219" s="943"/>
      <c r="AL219" s="183"/>
      <c r="AM219" s="183"/>
      <c r="AN219" s="943"/>
      <c r="AO219" s="183"/>
      <c r="AP219" s="183"/>
      <c r="AQ219" s="943"/>
      <c r="AR219" s="183"/>
      <c r="AS219" s="943"/>
      <c r="AT219" s="943"/>
      <c r="AU219" s="1176"/>
      <c r="AV219" s="943"/>
      <c r="AW219" s="419"/>
      <c r="AX219" s="943"/>
      <c r="AY219" s="183" t="s">
        <v>351</v>
      </c>
      <c r="AZ219" s="943">
        <f>AZ218-7</f>
        <v>41898</v>
      </c>
      <c r="BA219" s="943">
        <f>BA218-7</f>
        <v>41919</v>
      </c>
      <c r="BB219" s="183" t="s">
        <v>249</v>
      </c>
      <c r="BC219" s="943">
        <f>BC218-7</f>
        <v>41982</v>
      </c>
      <c r="BD219" s="183" t="s">
        <v>31</v>
      </c>
      <c r="BE219" s="943">
        <f>BE218-7</f>
        <v>42066</v>
      </c>
      <c r="BF219" s="183"/>
      <c r="BG219" s="183" t="s">
        <v>245</v>
      </c>
      <c r="BH219" s="183" t="s">
        <v>245</v>
      </c>
      <c r="BJ219" s="183" t="s">
        <v>246</v>
      </c>
      <c r="BK219" s="183" t="s">
        <v>246</v>
      </c>
      <c r="BL219" s="183"/>
      <c r="BM219" s="183" t="s">
        <v>29</v>
      </c>
      <c r="BN219" s="183" t="s">
        <v>29</v>
      </c>
      <c r="CI219" s="1504"/>
      <c r="CJ219" s="345"/>
      <c r="CK219" s="737"/>
      <c r="CL219" s="345"/>
      <c r="CM219" s="737"/>
      <c r="CN219" s="345"/>
      <c r="CO219" s="737"/>
      <c r="CP219" s="345"/>
      <c r="CQ219" s="1319"/>
      <c r="CR219" s="738"/>
      <c r="CS219" s="1498"/>
      <c r="CT219" s="1498"/>
      <c r="CU219" s="1498"/>
      <c r="CV219" s="1498"/>
      <c r="CW219" s="1604"/>
      <c r="CX219" s="737"/>
      <c r="CY219" s="345"/>
    </row>
    <row r="220" spans="1:123" s="20" customFormat="1" ht="30" hidden="1" customHeight="1" x14ac:dyDescent="0.35">
      <c r="A220" s="1844"/>
      <c r="B220" s="1847"/>
      <c r="C220" s="1489" t="s">
        <v>373</v>
      </c>
      <c r="D220" s="1489" t="s">
        <v>373</v>
      </c>
      <c r="E220" s="1492">
        <f>E217-7</f>
        <v>40478</v>
      </c>
      <c r="F220" s="1490" t="s">
        <v>126</v>
      </c>
      <c r="G220" s="1492">
        <f>G217-7</f>
        <v>40519</v>
      </c>
      <c r="H220" s="1491" t="s">
        <v>126</v>
      </c>
      <c r="I220" s="1492" t="s">
        <v>126</v>
      </c>
      <c r="J220" s="1490">
        <f>J217-7</f>
        <v>-21</v>
      </c>
      <c r="K220" s="1305" t="s">
        <v>245</v>
      </c>
      <c r="L220" s="1305" t="s">
        <v>245</v>
      </c>
      <c r="M220" s="1492">
        <f>M217-7</f>
        <v>-28</v>
      </c>
      <c r="N220" s="420" t="s">
        <v>126</v>
      </c>
      <c r="O220" s="183" t="e">
        <f>#REF!-14</f>
        <v>#REF!</v>
      </c>
      <c r="P220" s="421"/>
      <c r="Q220" s="183" t="e">
        <f>#REF!-14</f>
        <v>#REF!</v>
      </c>
      <c r="R220" s="421"/>
      <c r="S220" s="1125"/>
      <c r="T220" s="183" t="e">
        <f>#REF!-14</f>
        <v>#REF!</v>
      </c>
      <c r="U220" s="1505" t="s">
        <v>367</v>
      </c>
      <c r="V220" s="183">
        <v>40997</v>
      </c>
      <c r="W220" s="1506" t="s">
        <v>245</v>
      </c>
      <c r="X220" s="262" t="s">
        <v>114</v>
      </c>
      <c r="Y220" s="419">
        <v>41065</v>
      </c>
      <c r="Z220" s="183">
        <v>41099</v>
      </c>
      <c r="AA220" s="183" t="s">
        <v>246</v>
      </c>
      <c r="AB220" s="183" t="s">
        <v>126</v>
      </c>
      <c r="AC220" s="183">
        <v>41200</v>
      </c>
      <c r="AD220" s="183" t="s">
        <v>249</v>
      </c>
      <c r="AE220" s="943">
        <f>AE217-14</f>
        <v>41247</v>
      </c>
      <c r="AF220" s="183" t="s">
        <v>249</v>
      </c>
      <c r="AG220" s="183" t="s">
        <v>249</v>
      </c>
      <c r="AH220" s="1177">
        <v>41361</v>
      </c>
      <c r="AI220" s="183" t="s">
        <v>245</v>
      </c>
      <c r="AJ220" s="183" t="s">
        <v>114</v>
      </c>
      <c r="AK220" s="943">
        <f>AK217-14</f>
        <v>41402</v>
      </c>
      <c r="AL220" s="183" t="s">
        <v>246</v>
      </c>
      <c r="AM220" s="183" t="s">
        <v>246</v>
      </c>
      <c r="AN220" s="943">
        <f>AN217-14</f>
        <v>41487</v>
      </c>
      <c r="AO220" s="183" t="s">
        <v>29</v>
      </c>
      <c r="AP220" s="183" t="s">
        <v>29</v>
      </c>
      <c r="AQ220" s="943">
        <v>41589</v>
      </c>
      <c r="AR220" s="183" t="s">
        <v>31</v>
      </c>
      <c r="AS220" s="943">
        <f>AS217-14</f>
        <v>41668</v>
      </c>
      <c r="AT220" s="943">
        <f>AT217-14</f>
        <v>41703</v>
      </c>
      <c r="AU220" s="1176" t="s">
        <v>245</v>
      </c>
      <c r="AV220" s="943"/>
      <c r="AW220" s="419"/>
      <c r="AX220" s="943"/>
      <c r="AY220" s="183" t="s">
        <v>351</v>
      </c>
      <c r="AZ220" s="943">
        <f>AZ217-14</f>
        <v>41891</v>
      </c>
      <c r="BA220" s="943">
        <f>BA217-14</f>
        <v>41912</v>
      </c>
      <c r="BB220" s="183" t="s">
        <v>249</v>
      </c>
      <c r="BC220" s="943">
        <f>BC217-14</f>
        <v>41975</v>
      </c>
      <c r="BD220" s="183" t="s">
        <v>31</v>
      </c>
      <c r="BE220" s="943">
        <f>BE217-14</f>
        <v>42059</v>
      </c>
      <c r="BF220" s="183"/>
      <c r="BG220" s="183" t="s">
        <v>245</v>
      </c>
      <c r="BH220" s="183" t="s">
        <v>245</v>
      </c>
      <c r="BJ220" s="183" t="s">
        <v>246</v>
      </c>
      <c r="BK220" s="183" t="s">
        <v>246</v>
      </c>
      <c r="BL220" s="183"/>
      <c r="BM220" s="183" t="s">
        <v>29</v>
      </c>
      <c r="BN220" s="183" t="s">
        <v>29</v>
      </c>
      <c r="CI220" s="1504"/>
      <c r="CJ220" s="345"/>
      <c r="CK220" s="737"/>
      <c r="CL220" s="345"/>
      <c r="CM220" s="737"/>
      <c r="CN220" s="345"/>
      <c r="CO220" s="737"/>
      <c r="CP220" s="345"/>
      <c r="CQ220" s="1319"/>
      <c r="CR220" s="738"/>
      <c r="CS220" s="1498"/>
      <c r="CT220" s="1498"/>
      <c r="CU220" s="1498"/>
      <c r="CV220" s="1498"/>
      <c r="CW220" s="1604"/>
      <c r="CX220" s="737"/>
      <c r="CY220" s="345"/>
    </row>
    <row r="221" spans="1:123" s="20" customFormat="1" ht="30" hidden="1" customHeight="1" x14ac:dyDescent="0.35">
      <c r="A221" s="1844"/>
      <c r="B221" s="1847"/>
      <c r="C221" s="1530" t="s">
        <v>374</v>
      </c>
      <c r="D221" s="1530" t="s">
        <v>374</v>
      </c>
      <c r="E221" s="1531"/>
      <c r="F221" s="1532"/>
      <c r="G221" s="1533"/>
      <c r="H221" s="1534"/>
      <c r="I221" s="1531"/>
      <c r="J221" s="1532"/>
      <c r="K221" s="1535"/>
      <c r="L221" s="1534" t="s">
        <v>114</v>
      </c>
      <c r="M221" s="1535"/>
      <c r="N221" s="1125"/>
      <c r="O221" s="842"/>
      <c r="P221" s="1536"/>
      <c r="Q221" s="842"/>
      <c r="R221" s="1536"/>
      <c r="S221" s="1125"/>
      <c r="T221" s="842"/>
      <c r="U221" s="1536"/>
      <c r="V221" s="842"/>
      <c r="W221" s="1536"/>
      <c r="X221" s="842"/>
      <c r="Y221" s="842"/>
      <c r="Z221" s="842"/>
      <c r="AA221" s="1537"/>
      <c r="AC221" s="1538"/>
      <c r="AD221" s="947"/>
      <c r="AE221" s="947"/>
      <c r="AF221" s="947"/>
      <c r="AJ221" s="948"/>
      <c r="AL221" s="1504"/>
      <c r="AM221" s="1123"/>
      <c r="AN221" s="345"/>
      <c r="AO221" s="1498"/>
      <c r="AQ221" s="1504"/>
      <c r="AR221" s="345"/>
      <c r="AS221" s="345"/>
      <c r="AT221" s="345"/>
      <c r="AU221" s="738"/>
      <c r="AV221" s="345"/>
      <c r="AW221" s="1124"/>
      <c r="AX221" s="345"/>
      <c r="AY221" s="345"/>
      <c r="AZ221" s="345"/>
      <c r="BA221" s="345"/>
      <c r="BB221" s="345"/>
      <c r="BC221" s="345"/>
      <c r="BD221" s="345"/>
      <c r="BE221" s="345"/>
      <c r="BF221" s="345"/>
      <c r="BG221" s="737"/>
      <c r="BL221" s="945"/>
      <c r="BM221" s="945"/>
      <c r="BN221" s="945"/>
      <c r="CI221" s="1504"/>
      <c r="CJ221" s="345"/>
      <c r="CK221" s="737"/>
      <c r="CL221" s="345"/>
      <c r="CM221" s="737"/>
      <c r="CN221" s="345"/>
      <c r="CO221" s="737"/>
      <c r="CP221" s="345"/>
      <c r="CQ221" s="1319"/>
      <c r="CR221" s="738"/>
      <c r="CS221" s="1498"/>
      <c r="CT221" s="1498"/>
      <c r="CU221" s="1498"/>
      <c r="CV221" s="1498"/>
      <c r="CW221" s="1604"/>
      <c r="CX221" s="737"/>
      <c r="CY221" s="345"/>
    </row>
    <row r="222" spans="1:123" s="20" customFormat="1" ht="30" hidden="1" customHeight="1" x14ac:dyDescent="0.35">
      <c r="A222" s="1844"/>
      <c r="B222" s="1847"/>
      <c r="C222" s="1530"/>
      <c r="D222" s="1530"/>
      <c r="E222" s="1531"/>
      <c r="F222" s="1532"/>
      <c r="G222" s="1533"/>
      <c r="H222" s="1534"/>
      <c r="I222" s="1531"/>
      <c r="J222" s="1532"/>
      <c r="K222" s="1535"/>
      <c r="L222" s="1534" t="s">
        <v>114</v>
      </c>
      <c r="M222" s="1535"/>
      <c r="N222" s="1125"/>
      <c r="O222" s="842"/>
      <c r="P222" s="1536"/>
      <c r="Q222" s="842"/>
      <c r="R222" s="1536"/>
      <c r="S222" s="1125"/>
      <c r="T222" s="842"/>
      <c r="U222" s="1536"/>
      <c r="V222" s="842"/>
      <c r="W222" s="1536"/>
      <c r="X222" s="842"/>
      <c r="Y222" s="842"/>
      <c r="Z222" s="842"/>
      <c r="AA222" s="1537"/>
      <c r="AC222" s="1538"/>
      <c r="AD222" s="947"/>
      <c r="AE222" s="947"/>
      <c r="AF222" s="947"/>
      <c r="AJ222" s="948"/>
      <c r="AL222" s="1504"/>
      <c r="AM222" s="1123"/>
      <c r="AN222" s="345"/>
      <c r="AO222" s="1498"/>
      <c r="AQ222" s="1504"/>
      <c r="AR222" s="345"/>
      <c r="AS222" s="345"/>
      <c r="AT222" s="345"/>
      <c r="AU222" s="738"/>
      <c r="AV222" s="345"/>
      <c r="AW222" s="1124"/>
      <c r="AX222" s="345"/>
      <c r="AY222" s="345"/>
      <c r="AZ222" s="345"/>
      <c r="BA222" s="345"/>
      <c r="BB222" s="345"/>
      <c r="BC222" s="345"/>
      <c r="BD222" s="345"/>
      <c r="BE222" s="345"/>
      <c r="BF222" s="345"/>
      <c r="BG222" s="737"/>
      <c r="BL222" s="945"/>
      <c r="BM222" s="945"/>
      <c r="BN222" s="945"/>
      <c r="CI222" s="1504"/>
      <c r="CJ222" s="345"/>
      <c r="CK222" s="737"/>
      <c r="CL222" s="345"/>
      <c r="CM222" s="737"/>
      <c r="CN222" s="345"/>
      <c r="CO222" s="737"/>
      <c r="CP222" s="345"/>
      <c r="CQ222" s="1319"/>
      <c r="CR222" s="738"/>
      <c r="CS222" s="1498"/>
      <c r="CT222" s="1498"/>
      <c r="CU222" s="1498"/>
      <c r="CV222" s="1498"/>
      <c r="CW222" s="1604"/>
      <c r="CX222" s="737"/>
      <c r="CY222" s="345"/>
    </row>
    <row r="223" spans="1:123" s="20" customFormat="1" ht="30" hidden="1" customHeight="1" x14ac:dyDescent="0.35">
      <c r="A223" s="1844"/>
      <c r="B223" s="1847"/>
      <c r="C223" s="1530"/>
      <c r="D223" s="1530"/>
      <c r="E223" s="1531"/>
      <c r="F223" s="1532"/>
      <c r="G223" s="1533"/>
      <c r="H223" s="1534"/>
      <c r="I223" s="1531"/>
      <c r="J223" s="1532"/>
      <c r="K223" s="1535"/>
      <c r="L223" s="1534" t="s">
        <v>114</v>
      </c>
      <c r="M223" s="1535"/>
      <c r="N223" s="1125"/>
      <c r="O223" s="842"/>
      <c r="P223" s="1536"/>
      <c r="Q223" s="842"/>
      <c r="R223" s="1536"/>
      <c r="S223" s="1125"/>
      <c r="T223" s="842"/>
      <c r="U223" s="1536"/>
      <c r="V223" s="842"/>
      <c r="W223" s="1536"/>
      <c r="X223" s="842"/>
      <c r="Y223" s="842"/>
      <c r="Z223" s="842"/>
      <c r="AA223" s="1537"/>
      <c r="AC223" s="1538"/>
      <c r="AD223" s="947"/>
      <c r="AE223" s="947"/>
      <c r="AF223" s="947"/>
      <c r="AJ223" s="948"/>
      <c r="AL223" s="1504"/>
      <c r="AM223" s="1123"/>
      <c r="AN223" s="345"/>
      <c r="AO223" s="1498"/>
      <c r="AQ223" s="1504"/>
      <c r="AR223" s="345"/>
      <c r="AS223" s="345"/>
      <c r="AT223" s="345"/>
      <c r="AU223" s="738"/>
      <c r="AV223" s="345"/>
      <c r="AW223" s="1124"/>
      <c r="AX223" s="345"/>
      <c r="AY223" s="345"/>
      <c r="AZ223" s="345"/>
      <c r="BA223" s="345"/>
      <c r="BB223" s="345"/>
      <c r="BC223" s="345"/>
      <c r="BD223" s="345"/>
      <c r="BE223" s="345"/>
      <c r="BF223" s="345"/>
      <c r="BG223" s="737"/>
      <c r="BL223" s="945"/>
      <c r="BM223" s="945"/>
      <c r="BN223" s="945"/>
      <c r="CI223" s="1504"/>
      <c r="CJ223" s="345"/>
      <c r="CK223" s="737"/>
      <c r="CL223" s="345"/>
      <c r="CM223" s="737"/>
      <c r="CN223" s="345"/>
      <c r="CO223" s="737"/>
      <c r="CP223" s="345"/>
      <c r="CQ223" s="1319"/>
      <c r="CR223" s="738"/>
      <c r="CS223" s="1498"/>
      <c r="CT223" s="1498"/>
      <c r="CU223" s="1498"/>
      <c r="CV223" s="1498"/>
      <c r="CW223" s="1604"/>
      <c r="CX223" s="737"/>
      <c r="CY223" s="345"/>
    </row>
    <row r="224" spans="1:123" s="20" customFormat="1" ht="30" hidden="1" customHeight="1" x14ac:dyDescent="0.35">
      <c r="A224" s="1844"/>
      <c r="B224" s="1847"/>
      <c r="C224" s="1513" t="s">
        <v>375</v>
      </c>
      <c r="D224" s="1513" t="s">
        <v>375</v>
      </c>
      <c r="E224" s="262">
        <v>40480</v>
      </c>
      <c r="F224" s="421">
        <f>F217-5</f>
        <v>-19</v>
      </c>
      <c r="G224" s="262">
        <v>40526</v>
      </c>
      <c r="H224" s="1514" t="s">
        <v>31</v>
      </c>
      <c r="I224" s="486">
        <f>I217-5</f>
        <v>-26</v>
      </c>
      <c r="J224" s="1539">
        <f>J217-5</f>
        <v>-19</v>
      </c>
      <c r="K224" s="1540">
        <f>K217-5</f>
        <v>-26</v>
      </c>
      <c r="L224" s="492" t="s">
        <v>114</v>
      </c>
      <c r="M224" s="1540">
        <f>M217-5</f>
        <v>-26</v>
      </c>
      <c r="N224" s="1125"/>
      <c r="O224" s="842"/>
      <c r="P224" s="1536"/>
      <c r="Q224" s="842"/>
      <c r="R224" s="1536"/>
      <c r="S224" s="1125"/>
      <c r="T224" s="842"/>
      <c r="U224" s="1536"/>
      <c r="V224" s="842"/>
      <c r="W224" s="1536"/>
      <c r="X224" s="842"/>
      <c r="Y224" s="842"/>
      <c r="Z224" s="842"/>
      <c r="AA224" s="1537"/>
      <c r="AC224" s="1538"/>
      <c r="AD224" s="947"/>
      <c r="AE224" s="947"/>
      <c r="AF224" s="947"/>
      <c r="AJ224" s="948"/>
      <c r="AL224" s="1504"/>
      <c r="AM224" s="1123"/>
      <c r="AN224" s="345"/>
      <c r="AO224" s="1498"/>
      <c r="AQ224" s="1504"/>
      <c r="AR224" s="345"/>
      <c r="AS224" s="345"/>
      <c r="AT224" s="345"/>
      <c r="AU224" s="738"/>
      <c r="AV224" s="345"/>
      <c r="AW224" s="1124"/>
      <c r="AX224" s="345"/>
      <c r="AY224" s="345"/>
      <c r="AZ224" s="345"/>
      <c r="BA224" s="345"/>
      <c r="BB224" s="345"/>
      <c r="BC224" s="345"/>
      <c r="BD224" s="345"/>
      <c r="BE224" s="345"/>
      <c r="BF224" s="345"/>
      <c r="BG224" s="737"/>
      <c r="BL224" s="945"/>
      <c r="BM224" s="945"/>
      <c r="BN224" s="945"/>
      <c r="CI224" s="1504"/>
      <c r="CJ224" s="345"/>
      <c r="CK224" s="737"/>
      <c r="CL224" s="345"/>
      <c r="CM224" s="737"/>
      <c r="CN224" s="345"/>
      <c r="CO224" s="737"/>
      <c r="CP224" s="345"/>
      <c r="CQ224" s="1319"/>
      <c r="CR224" s="738"/>
      <c r="CS224" s="1498"/>
      <c r="CT224" s="1498"/>
      <c r="CU224" s="1498"/>
      <c r="CV224" s="1498"/>
      <c r="CW224" s="1604"/>
      <c r="CX224" s="737"/>
      <c r="CY224" s="345"/>
    </row>
    <row r="225" spans="1:123" s="20" customFormat="1" ht="30" hidden="1" customHeight="1" x14ac:dyDescent="0.35">
      <c r="A225" s="1844"/>
      <c r="B225" s="1847"/>
      <c r="C225" s="1513" t="s">
        <v>376</v>
      </c>
      <c r="D225" s="1513" t="s">
        <v>376</v>
      </c>
      <c r="E225" s="262">
        <v>40465</v>
      </c>
      <c r="F225" s="421">
        <f>F224-14</f>
        <v>-33</v>
      </c>
      <c r="G225" s="262">
        <v>40511</v>
      </c>
      <c r="H225" s="1514" t="s">
        <v>31</v>
      </c>
      <c r="I225" s="486">
        <f>I224-14</f>
        <v>-40</v>
      </c>
      <c r="J225" s="1539">
        <f>J224-14</f>
        <v>-33</v>
      </c>
      <c r="K225" s="1540">
        <f>K224-14</f>
        <v>-40</v>
      </c>
      <c r="L225" s="492" t="s">
        <v>114</v>
      </c>
      <c r="M225" s="1540">
        <f>M224-14</f>
        <v>-40</v>
      </c>
      <c r="N225" s="1125"/>
      <c r="O225" s="842"/>
      <c r="P225" s="1536"/>
      <c r="Q225" s="842"/>
      <c r="R225" s="1536"/>
      <c r="S225" s="1125"/>
      <c r="T225" s="842"/>
      <c r="U225" s="1536"/>
      <c r="V225" s="842"/>
      <c r="W225" s="1536"/>
      <c r="X225" s="842"/>
      <c r="Y225" s="842"/>
      <c r="Z225" s="842"/>
      <c r="AA225" s="1537"/>
      <c r="AC225" s="1538"/>
      <c r="AD225" s="947"/>
      <c r="AE225" s="947"/>
      <c r="AF225" s="947"/>
      <c r="AJ225" s="948"/>
      <c r="AL225" s="1504"/>
      <c r="AM225" s="1123"/>
      <c r="AN225" s="345"/>
      <c r="AO225" s="1498"/>
      <c r="AQ225" s="1504"/>
      <c r="AR225" s="345"/>
      <c r="AS225" s="345"/>
      <c r="AT225" s="345"/>
      <c r="AU225" s="738"/>
      <c r="AV225" s="345"/>
      <c r="AW225" s="1124"/>
      <c r="AX225" s="345"/>
      <c r="AY225" s="345"/>
      <c r="AZ225" s="345"/>
      <c r="BA225" s="345"/>
      <c r="BB225" s="345"/>
      <c r="BC225" s="345"/>
      <c r="BD225" s="345"/>
      <c r="BE225" s="345"/>
      <c r="BF225" s="345"/>
      <c r="BG225" s="737"/>
      <c r="BL225" s="945"/>
      <c r="BM225" s="945"/>
      <c r="BN225" s="945"/>
      <c r="CI225" s="1504"/>
      <c r="CJ225" s="345"/>
      <c r="CK225" s="737"/>
      <c r="CL225" s="345"/>
      <c r="CM225" s="737"/>
      <c r="CN225" s="345"/>
      <c r="CO225" s="737"/>
      <c r="CP225" s="345"/>
      <c r="CQ225" s="1319"/>
      <c r="CR225" s="738"/>
      <c r="CS225" s="1498"/>
      <c r="CT225" s="1498"/>
      <c r="CU225" s="1498"/>
      <c r="CV225" s="1498"/>
      <c r="CW225" s="1604"/>
      <c r="CX225" s="737"/>
      <c r="CY225" s="345"/>
    </row>
    <row r="226" spans="1:123" s="20" customFormat="1" ht="30" hidden="1" customHeight="1" x14ac:dyDescent="0.35">
      <c r="A226" s="1844"/>
      <c r="B226" s="1847"/>
      <c r="C226" s="1395" t="s">
        <v>377</v>
      </c>
      <c r="D226" s="1395" t="s">
        <v>377</v>
      </c>
      <c r="E226" s="262">
        <v>40463</v>
      </c>
      <c r="F226" s="421">
        <f>F225-2</f>
        <v>-35</v>
      </c>
      <c r="G226" s="262">
        <v>40509</v>
      </c>
      <c r="H226" s="1514" t="s">
        <v>31</v>
      </c>
      <c r="I226" s="486">
        <f>I225-2</f>
        <v>-42</v>
      </c>
      <c r="J226" s="1539">
        <f>J225-2</f>
        <v>-35</v>
      </c>
      <c r="K226" s="1540">
        <f>K225-2</f>
        <v>-42</v>
      </c>
      <c r="L226" s="492" t="s">
        <v>114</v>
      </c>
      <c r="M226" s="1540">
        <f>M225-2</f>
        <v>-42</v>
      </c>
      <c r="N226" s="1125"/>
      <c r="O226" s="842"/>
      <c r="P226" s="1536"/>
      <c r="Q226" s="842"/>
      <c r="R226" s="1536"/>
      <c r="S226" s="1125"/>
      <c r="T226" s="842"/>
      <c r="U226" s="1536"/>
      <c r="V226" s="842"/>
      <c r="W226" s="1536"/>
      <c r="X226" s="842"/>
      <c r="Y226" s="842"/>
      <c r="Z226" s="842"/>
      <c r="AA226" s="1537"/>
      <c r="AC226" s="1538"/>
      <c r="AD226" s="947"/>
      <c r="AE226" s="947"/>
      <c r="AF226" s="947"/>
      <c r="AJ226" s="948"/>
      <c r="AL226" s="1504"/>
      <c r="AM226" s="1123"/>
      <c r="AN226" s="345"/>
      <c r="AO226" s="1498"/>
      <c r="AQ226" s="1504"/>
      <c r="AR226" s="345"/>
      <c r="AS226" s="345"/>
      <c r="AT226" s="345"/>
      <c r="AU226" s="738"/>
      <c r="AV226" s="345"/>
      <c r="AW226" s="1124"/>
      <c r="AX226" s="345"/>
      <c r="AY226" s="345"/>
      <c r="AZ226" s="345"/>
      <c r="BA226" s="345"/>
      <c r="BB226" s="345"/>
      <c r="BC226" s="345"/>
      <c r="BD226" s="345"/>
      <c r="BE226" s="345"/>
      <c r="BF226" s="345"/>
      <c r="BG226" s="737"/>
      <c r="BL226" s="945"/>
      <c r="BM226" s="945"/>
      <c r="BN226" s="945"/>
      <c r="CI226" s="1504"/>
      <c r="CJ226" s="345"/>
      <c r="CK226" s="737"/>
      <c r="CL226" s="345"/>
      <c r="CM226" s="737"/>
      <c r="CN226" s="345"/>
      <c r="CO226" s="737"/>
      <c r="CP226" s="345"/>
      <c r="CQ226" s="1319"/>
      <c r="CR226" s="738"/>
      <c r="CS226" s="1498"/>
      <c r="CT226" s="1498"/>
      <c r="CU226" s="1498"/>
      <c r="CV226" s="1498"/>
      <c r="CW226" s="1604"/>
      <c r="CX226" s="737"/>
      <c r="CY226" s="345"/>
    </row>
    <row r="227" spans="1:123" s="20" customFormat="1" ht="60" hidden="1" customHeight="1" thickBot="1" x14ac:dyDescent="0.4">
      <c r="A227" s="1844"/>
      <c r="B227" s="1847"/>
      <c r="C227" s="1513"/>
      <c r="D227" s="1513"/>
      <c r="E227" s="863"/>
      <c r="F227" s="344"/>
      <c r="G227" s="863"/>
      <c r="H227" s="1541"/>
      <c r="I227" s="863"/>
      <c r="J227" s="1324"/>
      <c r="K227" s="863"/>
      <c r="L227" s="1542"/>
      <c r="M227" s="863"/>
      <c r="N227" s="1543"/>
      <c r="O227" s="842"/>
      <c r="P227" s="1536"/>
      <c r="Q227" s="842"/>
      <c r="R227" s="737"/>
      <c r="S227" s="1125"/>
      <c r="T227" s="842"/>
      <c r="U227" s="1536"/>
      <c r="V227" s="842"/>
      <c r="W227" s="1536"/>
      <c r="X227" s="842"/>
      <c r="Y227" s="842"/>
      <c r="Z227" s="842"/>
      <c r="AA227" s="1537"/>
      <c r="AC227" s="1538"/>
      <c r="AD227" s="947"/>
      <c r="AE227" s="947"/>
      <c r="AF227" s="947"/>
      <c r="AJ227" s="948"/>
      <c r="AL227" s="1504"/>
      <c r="AM227" s="1123"/>
      <c r="AN227" s="345"/>
      <c r="AO227" s="1498"/>
      <c r="AQ227" s="1504"/>
      <c r="AR227" s="345"/>
      <c r="AS227" s="345"/>
      <c r="AT227" s="345"/>
      <c r="AU227" s="738"/>
      <c r="AV227" s="345"/>
      <c r="AW227" s="1124"/>
      <c r="AX227" s="345"/>
      <c r="AY227" s="345"/>
      <c r="AZ227" s="345"/>
      <c r="BA227" s="345"/>
      <c r="BB227" s="345"/>
      <c r="BC227" s="345"/>
      <c r="BD227" s="345"/>
      <c r="BE227" s="345"/>
      <c r="BF227" s="345"/>
      <c r="BG227" s="737"/>
      <c r="BL227" s="945"/>
      <c r="BM227" s="945"/>
      <c r="BN227" s="945"/>
      <c r="CI227" s="1504"/>
      <c r="CJ227" s="345"/>
      <c r="CK227" s="737"/>
      <c r="CL227" s="345"/>
      <c r="CM227" s="737"/>
      <c r="CN227" s="345"/>
      <c r="CO227" s="737"/>
      <c r="CP227" s="345"/>
      <c r="CQ227" s="1319"/>
      <c r="CR227" s="738"/>
      <c r="CS227" s="1498"/>
      <c r="CT227" s="1498"/>
      <c r="CU227" s="1498"/>
      <c r="CV227" s="1498"/>
      <c r="CW227" s="1604"/>
      <c r="CX227" s="737"/>
      <c r="CY227" s="345"/>
    </row>
    <row r="228" spans="1:123" ht="30" hidden="1" customHeight="1" thickBot="1" x14ac:dyDescent="0.4">
      <c r="A228" s="1844"/>
      <c r="B228" s="1847"/>
      <c r="C228" s="1544" t="s">
        <v>364</v>
      </c>
      <c r="D228" s="1544" t="s">
        <v>364</v>
      </c>
      <c r="E228" s="1545" t="s">
        <v>366</v>
      </c>
      <c r="F228" s="1546">
        <v>40401</v>
      </c>
      <c r="G228" s="1547" t="s">
        <v>369</v>
      </c>
      <c r="H228" s="1545" t="s">
        <v>369</v>
      </c>
      <c r="I228" s="1548" t="e">
        <f>#REF!</f>
        <v>#REF!</v>
      </c>
      <c r="J228" s="1549" t="s">
        <v>365</v>
      </c>
      <c r="K228" s="1550">
        <v>40583</v>
      </c>
      <c r="L228" s="1551" t="s">
        <v>114</v>
      </c>
      <c r="M228" s="1552" t="s">
        <v>114</v>
      </c>
      <c r="O228" s="1147"/>
      <c r="P228" s="912"/>
      <c r="Q228" s="1147"/>
      <c r="R228" s="912"/>
      <c r="S228" s="1553"/>
      <c r="T228" s="1147"/>
      <c r="U228" s="912"/>
      <c r="V228" s="1147"/>
      <c r="W228" s="912"/>
      <c r="X228" s="1147"/>
      <c r="Y228" s="1147"/>
      <c r="Z228" s="1147"/>
      <c r="AA228" s="1554"/>
      <c r="AB228" s="13"/>
      <c r="AK228" s="13"/>
      <c r="AM228" s="1149"/>
      <c r="AN228" s="843"/>
      <c r="AR228" s="843"/>
      <c r="AS228" s="843"/>
      <c r="AT228" s="843"/>
      <c r="AU228" s="1555"/>
      <c r="AV228" s="843"/>
      <c r="AW228" s="908"/>
      <c r="AX228" s="843"/>
      <c r="AY228" s="843"/>
      <c r="AZ228" s="843"/>
      <c r="BA228" s="843"/>
      <c r="BB228" s="843"/>
      <c r="BC228" s="843"/>
      <c r="BD228" s="843"/>
      <c r="BE228" s="843"/>
      <c r="BF228" s="843"/>
      <c r="BG228" s="134"/>
      <c r="CJ228" s="843"/>
      <c r="CL228" s="843"/>
      <c r="CN228" s="843"/>
      <c r="CP228" s="843"/>
      <c r="CR228" s="1555"/>
      <c r="CW228" s="493"/>
      <c r="CY228" s="843"/>
    </row>
    <row r="229" spans="1:123" ht="30" hidden="1" customHeight="1" thickBot="1" x14ac:dyDescent="0.4">
      <c r="A229" s="1844"/>
      <c r="B229" s="1847"/>
      <c r="C229" s="1556" t="s">
        <v>296</v>
      </c>
      <c r="D229" s="1556" t="s">
        <v>296</v>
      </c>
      <c r="E229" s="1557"/>
      <c r="F229" s="1558"/>
      <c r="G229" s="1559"/>
      <c r="H229" s="1558"/>
      <c r="I229" s="1560"/>
      <c r="J229" s="1558"/>
      <c r="K229" s="1561"/>
      <c r="L229" s="1561"/>
      <c r="M229" s="1562"/>
      <c r="N229" s="1563"/>
      <c r="O229" s="1564">
        <v>41090</v>
      </c>
      <c r="P229" s="1565">
        <v>41120</v>
      </c>
      <c r="Q229" s="1564">
        <v>41151</v>
      </c>
      <c r="R229" s="1565">
        <v>41182</v>
      </c>
      <c r="S229" s="1564">
        <v>406425</v>
      </c>
      <c r="T229" s="1565">
        <v>41243</v>
      </c>
      <c r="U229" s="1564">
        <v>41273</v>
      </c>
      <c r="V229" s="1565">
        <v>41304</v>
      </c>
      <c r="W229" s="1564">
        <v>41333</v>
      </c>
      <c r="X229" s="1565" t="s">
        <v>115</v>
      </c>
      <c r="Y229" s="1565">
        <v>41363</v>
      </c>
      <c r="Z229" s="1565">
        <v>41424</v>
      </c>
      <c r="AA229" s="1566">
        <v>41455</v>
      </c>
      <c r="AB229" s="1564">
        <v>41120</v>
      </c>
      <c r="AC229" s="1564">
        <v>41151</v>
      </c>
      <c r="AD229" s="1564">
        <v>41182</v>
      </c>
      <c r="AE229" s="1562">
        <v>41212</v>
      </c>
      <c r="AF229" s="1562">
        <v>41608</v>
      </c>
      <c r="AG229" s="1562">
        <v>41638</v>
      </c>
      <c r="AH229" s="1562">
        <v>41304</v>
      </c>
      <c r="AI229" s="1562">
        <v>41333</v>
      </c>
      <c r="AJ229" s="1566">
        <v>41363</v>
      </c>
      <c r="AK229" s="1562">
        <v>41394</v>
      </c>
      <c r="AL229" s="1564">
        <v>41424</v>
      </c>
      <c r="AM229" s="1561">
        <v>41455</v>
      </c>
      <c r="AN229" s="1565">
        <v>41485</v>
      </c>
      <c r="AO229" s="1562">
        <v>41516</v>
      </c>
      <c r="AP229" s="1562">
        <v>41547</v>
      </c>
      <c r="AQ229" s="1564">
        <v>41577</v>
      </c>
      <c r="AR229" s="1565">
        <v>41608</v>
      </c>
      <c r="AS229" s="1565">
        <v>42003</v>
      </c>
      <c r="AT229" s="1565">
        <v>42034</v>
      </c>
      <c r="AU229" s="1567">
        <v>42063</v>
      </c>
      <c r="AV229" s="1565">
        <v>42093</v>
      </c>
      <c r="AW229" s="1568">
        <v>42093</v>
      </c>
      <c r="AX229" s="1565">
        <v>42093</v>
      </c>
      <c r="AY229" s="1565">
        <v>42093</v>
      </c>
      <c r="AZ229" s="1565">
        <v>42093</v>
      </c>
      <c r="BA229" s="1565">
        <v>42093</v>
      </c>
      <c r="BB229" s="1565"/>
      <c r="BC229" s="1565"/>
      <c r="BD229" s="1565"/>
      <c r="BE229" s="1565"/>
      <c r="BF229" s="1565"/>
      <c r="BG229" s="1569"/>
      <c r="CJ229" s="843"/>
      <c r="CL229" s="843"/>
      <c r="CN229" s="843"/>
      <c r="CP229" s="843"/>
      <c r="CR229" s="1555"/>
      <c r="CW229" s="493"/>
      <c r="CY229" s="843"/>
    </row>
    <row r="230" spans="1:123" ht="144" customHeight="1" thickBot="1" x14ac:dyDescent="0.4">
      <c r="A230" s="1845"/>
      <c r="B230" s="1848"/>
      <c r="C230" s="1570" t="s">
        <v>204</v>
      </c>
      <c r="D230" s="1570" t="s">
        <v>204</v>
      </c>
      <c r="E230" s="1571"/>
      <c r="F230" s="1572" t="s">
        <v>378</v>
      </c>
      <c r="G230" s="1573" t="s">
        <v>379</v>
      </c>
      <c r="H230" s="1572"/>
      <c r="I230" s="1574"/>
      <c r="J230" s="1572"/>
      <c r="K230" s="133" t="s">
        <v>380</v>
      </c>
      <c r="L230" s="893"/>
      <c r="M230" s="913" t="s">
        <v>381</v>
      </c>
      <c r="O230" s="1575" t="s">
        <v>382</v>
      </c>
      <c r="P230" s="1576"/>
      <c r="Q230" s="1577"/>
      <c r="R230" s="1578" t="s">
        <v>383</v>
      </c>
      <c r="S230" s="1579"/>
      <c r="T230" s="1577"/>
      <c r="U230" s="1576"/>
      <c r="V230" s="1577"/>
      <c r="W230" s="1576"/>
      <c r="X230" s="1575" t="s">
        <v>384</v>
      </c>
      <c r="Y230" s="1575" t="s">
        <v>384</v>
      </c>
      <c r="Z230" s="1577"/>
      <c r="AA230" s="1580"/>
      <c r="AB230" s="13"/>
      <c r="AD230" s="1581" t="s">
        <v>385</v>
      </c>
      <c r="AI230" s="1263" t="s">
        <v>386</v>
      </c>
      <c r="AJ230" s="902" t="s">
        <v>387</v>
      </c>
      <c r="AK230" s="905"/>
      <c r="AL230" s="905"/>
      <c r="AM230" s="1262"/>
      <c r="AN230" s="1582" t="s">
        <v>388</v>
      </c>
      <c r="AO230" s="905"/>
      <c r="AP230" s="1255"/>
      <c r="AQ230" s="897" t="s">
        <v>389</v>
      </c>
      <c r="AR230" s="905"/>
      <c r="AS230" s="902" t="s">
        <v>390</v>
      </c>
      <c r="AT230" s="902" t="s">
        <v>391</v>
      </c>
      <c r="AU230" s="902"/>
      <c r="AV230" s="902" t="s">
        <v>392</v>
      </c>
      <c r="AW230" s="902"/>
      <c r="AX230" s="902"/>
      <c r="AY230" s="905"/>
      <c r="AZ230" s="905"/>
      <c r="BA230" s="902" t="s">
        <v>393</v>
      </c>
      <c r="BB230" s="902" t="s">
        <v>394</v>
      </c>
      <c r="BC230" s="902"/>
      <c r="BD230" s="902"/>
      <c r="BE230" s="902"/>
      <c r="BF230" s="902" t="s">
        <v>395</v>
      </c>
      <c r="BG230" s="902"/>
      <c r="BH230" s="902" t="s">
        <v>396</v>
      </c>
      <c r="BI230" s="905"/>
      <c r="BJ230" s="905"/>
      <c r="BK230" s="905"/>
      <c r="BL230" s="126"/>
      <c r="BN230" s="98" t="s">
        <v>397</v>
      </c>
      <c r="BP230" s="13" t="s">
        <v>0</v>
      </c>
      <c r="BS230" s="13" t="s">
        <v>0</v>
      </c>
      <c r="CD230" s="903" t="s">
        <v>231</v>
      </c>
      <c r="CE230" s="905" t="s">
        <v>0</v>
      </c>
      <c r="CF230" s="905"/>
      <c r="CG230" s="905"/>
      <c r="CH230" s="902" t="s">
        <v>398</v>
      </c>
      <c r="CI230" s="905"/>
      <c r="CJ230" s="1582" t="s">
        <v>399</v>
      </c>
      <c r="CK230" s="1582" t="s">
        <v>400</v>
      </c>
      <c r="CL230" s="902" t="s">
        <v>401</v>
      </c>
      <c r="CM230" s="1255"/>
      <c r="CN230" s="905"/>
      <c r="CO230" s="1255"/>
      <c r="CP230" s="905"/>
      <c r="CQ230" s="903"/>
      <c r="CR230" s="902"/>
      <c r="CS230" s="905"/>
      <c r="CT230" s="902" t="s">
        <v>402</v>
      </c>
      <c r="CU230" s="1255"/>
      <c r="CV230" s="905"/>
      <c r="CW230" s="1605" t="s">
        <v>403</v>
      </c>
      <c r="CX230" s="902"/>
      <c r="CY230" s="902" t="s">
        <v>404</v>
      </c>
      <c r="CZ230" s="905"/>
      <c r="DA230" s="907" t="s">
        <v>405</v>
      </c>
      <c r="DB230" s="905"/>
      <c r="DC230" s="1619" t="s">
        <v>434</v>
      </c>
      <c r="DD230" s="905"/>
      <c r="DE230" s="1619" t="s">
        <v>434</v>
      </c>
      <c r="DF230" s="905"/>
      <c r="DG230" s="905"/>
      <c r="DH230" s="905"/>
      <c r="DI230" s="905"/>
      <c r="DJ230" s="1619" t="s">
        <v>434</v>
      </c>
      <c r="DK230" s="905"/>
      <c r="DL230" s="1619" t="s">
        <v>434</v>
      </c>
      <c r="DM230" s="905"/>
      <c r="DN230" s="905"/>
      <c r="DO230" s="902" t="s">
        <v>466</v>
      </c>
      <c r="DP230" s="905"/>
      <c r="DQ230" s="1619" t="s">
        <v>434</v>
      </c>
      <c r="DR230" s="905"/>
      <c r="DS230" s="1619" t="s">
        <v>434</v>
      </c>
    </row>
    <row r="231" spans="1:123" ht="21" x14ac:dyDescent="0.35">
      <c r="A231" s="1583"/>
      <c r="B231" s="1584"/>
      <c r="C231" s="1267"/>
      <c r="D231" s="1267"/>
      <c r="E231" s="893"/>
      <c r="F231" s="1585"/>
      <c r="G231" s="1585"/>
      <c r="H231" s="1585"/>
      <c r="I231" s="1585"/>
      <c r="J231" s="1585"/>
      <c r="K231" s="893"/>
      <c r="L231" s="893"/>
      <c r="M231" s="1586"/>
      <c r="AB231" s="13"/>
      <c r="AK231" s="13"/>
    </row>
    <row r="232" spans="1:123" ht="21" hidden="1" x14ac:dyDescent="0.35">
      <c r="A232" s="1583"/>
      <c r="B232" s="1584"/>
      <c r="C232" s="1267"/>
      <c r="D232" s="1267"/>
      <c r="E232" s="1587"/>
      <c r="F232" s="1587"/>
      <c r="G232" s="1587"/>
      <c r="H232" s="1587"/>
      <c r="I232" s="1587"/>
      <c r="J232" s="1587"/>
      <c r="K232" s="893"/>
      <c r="L232" s="893"/>
      <c r="M232" s="1586"/>
      <c r="AB232" s="13"/>
      <c r="DD232" s="594" t="s">
        <v>426</v>
      </c>
    </row>
    <row r="233" spans="1:123" ht="21" hidden="1" x14ac:dyDescent="0.35">
      <c r="A233" s="1583"/>
      <c r="B233" s="1584"/>
      <c r="C233" s="1267" t="s">
        <v>406</v>
      </c>
      <c r="D233" s="1267"/>
      <c r="E233" s="1587"/>
      <c r="F233" s="1587"/>
      <c r="G233" s="1587"/>
      <c r="H233" s="1587"/>
      <c r="I233" s="1587"/>
      <c r="J233" s="1587"/>
      <c r="K233" s="893"/>
      <c r="L233" s="893"/>
      <c r="M233" s="1586"/>
      <c r="AB233" s="13"/>
      <c r="CH233" s="13">
        <f t="shared" ref="CH233:CP233" si="471">CH110-CH199</f>
        <v>238</v>
      </c>
      <c r="CI233" s="13">
        <f t="shared" si="471"/>
        <v>240</v>
      </c>
      <c r="CJ233" s="13">
        <f t="shared" si="471"/>
        <v>236</v>
      </c>
      <c r="CK233" s="13">
        <f t="shared" si="471"/>
        <v>224</v>
      </c>
      <c r="CL233" s="13">
        <f t="shared" si="471"/>
        <v>234</v>
      </c>
      <c r="CM233" s="13">
        <f t="shared" si="471"/>
        <v>230</v>
      </c>
      <c r="CN233" s="13">
        <f t="shared" si="471"/>
        <v>218</v>
      </c>
      <c r="CO233" s="13">
        <f t="shared" si="471"/>
        <v>214</v>
      </c>
      <c r="CP233" s="13">
        <f t="shared" si="471"/>
        <v>216</v>
      </c>
      <c r="CQ233" s="13"/>
      <c r="CR233" s="13">
        <f>CR110-CR199</f>
        <v>236</v>
      </c>
      <c r="CS233" s="13">
        <f>CS110-CS199</f>
        <v>243</v>
      </c>
      <c r="CT233" s="13">
        <f>CT110-CT199</f>
        <v>246</v>
      </c>
      <c r="CV233" s="13">
        <f>CV110-CV199</f>
        <v>258</v>
      </c>
      <c r="CW233" s="13">
        <f>CW110-CW199</f>
        <v>232</v>
      </c>
      <c r="CY233" s="13">
        <f>CY110-CY199</f>
        <v>259</v>
      </c>
      <c r="CZ233" s="13">
        <f>CZ110-CZ199</f>
        <v>250</v>
      </c>
      <c r="DA233" s="13">
        <f>DA110-DA199</f>
        <v>620</v>
      </c>
      <c r="DB233" s="13">
        <f>DB110-DB199</f>
        <v>252</v>
      </c>
      <c r="DD233" s="102">
        <f>AVERAGE(DB233,DA233,CZ233,CY233,CW233,CV233,CT233,CS233)</f>
        <v>295</v>
      </c>
    </row>
    <row r="234" spans="1:123" ht="21" hidden="1" x14ac:dyDescent="0.35">
      <c r="A234" s="1583"/>
      <c r="B234" s="1584"/>
      <c r="C234" s="1267" t="s">
        <v>407</v>
      </c>
      <c r="D234" s="1267"/>
      <c r="E234" s="1587"/>
      <c r="F234" s="1587"/>
      <c r="G234" s="1587"/>
      <c r="H234" s="1587"/>
      <c r="I234" s="1587"/>
      <c r="J234" s="1587"/>
      <c r="K234" s="893"/>
      <c r="L234" s="893"/>
      <c r="M234" s="1586"/>
      <c r="AB234" s="13"/>
      <c r="CH234" s="13">
        <f t="shared" ref="CH234:CP234" si="472">CH233/7</f>
        <v>34</v>
      </c>
      <c r="CI234" s="103">
        <f t="shared" si="472"/>
        <v>34.285714285714285</v>
      </c>
      <c r="CJ234" s="103">
        <f t="shared" si="472"/>
        <v>33.714285714285715</v>
      </c>
      <c r="CK234" s="103">
        <f t="shared" si="472"/>
        <v>32</v>
      </c>
      <c r="CL234" s="103">
        <f t="shared" si="472"/>
        <v>33.428571428571431</v>
      </c>
      <c r="CM234" s="103">
        <f t="shared" si="472"/>
        <v>32.857142857142854</v>
      </c>
      <c r="CN234" s="103">
        <f t="shared" si="472"/>
        <v>31.142857142857142</v>
      </c>
      <c r="CO234" s="103">
        <f t="shared" si="472"/>
        <v>30.571428571428573</v>
      </c>
      <c r="CP234" s="103">
        <f t="shared" si="472"/>
        <v>30.857142857142858</v>
      </c>
      <c r="CQ234" s="103"/>
      <c r="CR234" s="103">
        <f>CR233/7</f>
        <v>33.714285714285715</v>
      </c>
      <c r="CS234" s="103">
        <f>CS233/7</f>
        <v>34.714285714285715</v>
      </c>
      <c r="CT234" s="103">
        <f>CT233/7</f>
        <v>35.142857142857146</v>
      </c>
      <c r="CU234" s="103"/>
      <c r="CV234" s="103">
        <f>CV233/7</f>
        <v>36.857142857142854</v>
      </c>
      <c r="CW234" s="103">
        <f>CW233/7</f>
        <v>33.142857142857146</v>
      </c>
      <c r="CX234" s="103"/>
      <c r="CY234" s="103">
        <f>CY233/7</f>
        <v>37</v>
      </c>
      <c r="CZ234" s="103">
        <f>CZ233/7</f>
        <v>35.714285714285715</v>
      </c>
      <c r="DA234" s="103">
        <f>DA233/7</f>
        <v>88.571428571428569</v>
      </c>
      <c r="DB234" s="103">
        <f>DB233/7</f>
        <v>36</v>
      </c>
      <c r="DC234" s="103"/>
      <c r="DD234" s="102">
        <f>DD233/7</f>
        <v>42.142857142857146</v>
      </c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</row>
    <row r="235" spans="1:123" ht="21" hidden="1" x14ac:dyDescent="0.35">
      <c r="A235" s="1583"/>
      <c r="B235" s="1584"/>
      <c r="C235" s="1267" t="s">
        <v>408</v>
      </c>
      <c r="D235" s="1267" t="s">
        <v>408</v>
      </c>
      <c r="E235" s="1587"/>
      <c r="F235" s="1587"/>
      <c r="G235" s="1587"/>
      <c r="H235" s="1587"/>
      <c r="I235" s="1587"/>
      <c r="J235" s="1587"/>
      <c r="K235" s="893"/>
      <c r="L235" s="893"/>
      <c r="M235" s="1586"/>
      <c r="AB235" s="13"/>
      <c r="BA235" s="97">
        <f t="shared" ref="BA235:BF235" si="473">BA110-BA195</f>
        <v>233</v>
      </c>
      <c r="BB235" s="97">
        <f t="shared" si="473"/>
        <v>238</v>
      </c>
      <c r="BC235" s="97">
        <f t="shared" si="473"/>
        <v>218</v>
      </c>
      <c r="BD235" s="97">
        <f t="shared" si="473"/>
        <v>215</v>
      </c>
      <c r="BE235" s="97">
        <f t="shared" si="473"/>
        <v>209</v>
      </c>
      <c r="BF235" s="97">
        <f t="shared" si="473"/>
        <v>211</v>
      </c>
      <c r="BG235" s="97"/>
      <c r="BH235" s="97">
        <f t="shared" ref="BH235:BR235" si="474">BH110-BH195</f>
        <v>238</v>
      </c>
      <c r="BI235" s="97">
        <f t="shared" si="474"/>
        <v>225</v>
      </c>
      <c r="BJ235" s="97">
        <f t="shared" si="474"/>
        <v>248</v>
      </c>
      <c r="BK235" s="97">
        <f t="shared" si="474"/>
        <v>250</v>
      </c>
      <c r="BL235" s="97">
        <f t="shared" si="474"/>
        <v>246</v>
      </c>
      <c r="BM235" s="97">
        <f t="shared" si="474"/>
        <v>234</v>
      </c>
      <c r="BN235" s="97">
        <f t="shared" si="474"/>
        <v>219</v>
      </c>
      <c r="BO235" s="97">
        <f t="shared" si="474"/>
        <v>212</v>
      </c>
      <c r="BP235" s="97">
        <f t="shared" si="474"/>
        <v>209</v>
      </c>
      <c r="BQ235" s="97">
        <f t="shared" si="474"/>
        <v>205</v>
      </c>
      <c r="BR235" s="97">
        <f t="shared" si="474"/>
        <v>207</v>
      </c>
      <c r="BS235" s="113">
        <f t="shared" ref="BS235:CH244" si="475">AVERAGE(BA235:BQ235)</f>
        <v>225.625</v>
      </c>
      <c r="BT235" s="113">
        <f t="shared" si="475"/>
        <v>224</v>
      </c>
      <c r="BU235" s="113">
        <f t="shared" si="475"/>
        <v>223.2265625</v>
      </c>
      <c r="BV235" s="113">
        <f t="shared" si="475"/>
        <v>223.6015625</v>
      </c>
      <c r="BW235" s="113">
        <f t="shared" si="475"/>
        <v>224.11572265625</v>
      </c>
      <c r="BX235" s="113">
        <f t="shared" si="475"/>
        <v>225.0283203125</v>
      </c>
      <c r="BY235" s="113">
        <f t="shared" si="475"/>
        <v>225.84805297851563</v>
      </c>
      <c r="BZ235" s="113">
        <f t="shared" si="475"/>
        <v>225.79983340992646</v>
      </c>
      <c r="CA235" s="113">
        <f t="shared" si="475"/>
        <v>225.08501299689797</v>
      </c>
      <c r="CB235" s="113">
        <f t="shared" si="475"/>
        <v>225.13206202101131</v>
      </c>
      <c r="CC235" s="113">
        <f t="shared" si="475"/>
        <v>223.78412160906413</v>
      </c>
      <c r="CD235" s="113">
        <f t="shared" si="475"/>
        <v>222.32130172794714</v>
      </c>
      <c r="CE235" s="113">
        <f t="shared" si="475"/>
        <v>221.01448535200976</v>
      </c>
      <c r="CF235" s="113">
        <f t="shared" si="475"/>
        <v>220.32750310071253</v>
      </c>
      <c r="CG235" s="113">
        <f t="shared" ref="CG235:CP235" si="476">CG110-CG195</f>
        <v>214</v>
      </c>
      <c r="CH235" s="113">
        <f t="shared" si="476"/>
        <v>224</v>
      </c>
      <c r="CI235" s="113">
        <f t="shared" si="476"/>
        <v>226</v>
      </c>
      <c r="CJ235" s="113">
        <f t="shared" si="476"/>
        <v>222</v>
      </c>
      <c r="CK235" s="113">
        <f t="shared" si="476"/>
        <v>210</v>
      </c>
      <c r="CL235" s="113">
        <f t="shared" si="476"/>
        <v>220</v>
      </c>
      <c r="CM235" s="113">
        <f t="shared" si="476"/>
        <v>216</v>
      </c>
      <c r="CN235" s="113">
        <f t="shared" si="476"/>
        <v>204</v>
      </c>
      <c r="CO235" s="113">
        <f t="shared" si="476"/>
        <v>200</v>
      </c>
      <c r="CP235" s="113">
        <f t="shared" si="476"/>
        <v>202</v>
      </c>
      <c r="CQ235" s="113"/>
      <c r="CR235" s="113">
        <f>CR110-CR195</f>
        <v>222</v>
      </c>
      <c r="CS235" s="113">
        <f>CS110-CS195</f>
        <v>229</v>
      </c>
      <c r="CT235" s="113">
        <f>CT110-CT195</f>
        <v>232</v>
      </c>
      <c r="CU235" s="113"/>
      <c r="CV235" s="113">
        <f>CV110-CV195</f>
        <v>244</v>
      </c>
      <c r="CW235" s="113">
        <f>CW110-CW195</f>
        <v>218</v>
      </c>
      <c r="CX235" s="113"/>
      <c r="CY235" s="113">
        <f>CY110-CY195</f>
        <v>245</v>
      </c>
      <c r="CZ235" s="113">
        <f>CZ110-CZ195</f>
        <v>236</v>
      </c>
      <c r="DA235" s="113">
        <f>DA110-DA195</f>
        <v>606</v>
      </c>
      <c r="DB235" s="113">
        <f>DB110-DB195</f>
        <v>238</v>
      </c>
      <c r="DC235" s="113"/>
      <c r="DD235" s="102">
        <f>AVERAGE(DB235,DA235,CZ235,CY235,CW235,CV235,CT235,CS235)</f>
        <v>281</v>
      </c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</row>
    <row r="236" spans="1:123" ht="21" hidden="1" x14ac:dyDescent="0.35">
      <c r="A236" s="1583"/>
      <c r="B236" s="1584"/>
      <c r="C236" s="1267" t="s">
        <v>409</v>
      </c>
      <c r="D236" s="1267" t="s">
        <v>409</v>
      </c>
      <c r="E236" s="1587"/>
      <c r="F236" s="1587"/>
      <c r="G236" s="1587"/>
      <c r="H236" s="1587"/>
      <c r="I236" s="1587"/>
      <c r="J236" s="1587"/>
      <c r="K236" s="893"/>
      <c r="L236" s="893"/>
      <c r="M236" s="1586"/>
      <c r="AB236" s="13"/>
      <c r="BA236" s="1587">
        <f>BA235/7</f>
        <v>33.285714285714285</v>
      </c>
      <c r="BB236" s="1587">
        <f t="shared" ref="BB236:BR236" si="477">BB235/7</f>
        <v>34</v>
      </c>
      <c r="BC236" s="1587">
        <f t="shared" si="477"/>
        <v>31.142857142857142</v>
      </c>
      <c r="BD236" s="1587">
        <f t="shared" si="477"/>
        <v>30.714285714285715</v>
      </c>
      <c r="BE236" s="1587">
        <f t="shared" si="477"/>
        <v>29.857142857142858</v>
      </c>
      <c r="BF236" s="1587">
        <f t="shared" si="477"/>
        <v>30.142857142857142</v>
      </c>
      <c r="BG236" s="1587"/>
      <c r="BH236" s="1587">
        <f t="shared" si="477"/>
        <v>34</v>
      </c>
      <c r="BI236" s="1587">
        <f t="shared" si="477"/>
        <v>32.142857142857146</v>
      </c>
      <c r="BJ236" s="1587">
        <f t="shared" si="477"/>
        <v>35.428571428571431</v>
      </c>
      <c r="BK236" s="1587">
        <f t="shared" si="477"/>
        <v>35.714285714285715</v>
      </c>
      <c r="BL236" s="1587">
        <f t="shared" si="477"/>
        <v>35.142857142857146</v>
      </c>
      <c r="BM236" s="1587">
        <f t="shared" si="477"/>
        <v>33.428571428571431</v>
      </c>
      <c r="BN236" s="1587">
        <f t="shared" si="477"/>
        <v>31.285714285714285</v>
      </c>
      <c r="BO236" s="1587">
        <f t="shared" si="477"/>
        <v>30.285714285714285</v>
      </c>
      <c r="BP236" s="1587">
        <f t="shared" si="477"/>
        <v>29.857142857142858</v>
      </c>
      <c r="BQ236" s="1587">
        <f t="shared" si="477"/>
        <v>29.285714285714285</v>
      </c>
      <c r="BR236" s="1587">
        <f t="shared" si="477"/>
        <v>29.571428571428573</v>
      </c>
      <c r="BS236" s="113">
        <f t="shared" si="475"/>
        <v>32.232142857142861</v>
      </c>
      <c r="BT236" s="113">
        <f t="shared" si="475"/>
        <v>32</v>
      </c>
      <c r="BU236" s="113">
        <f t="shared" si="475"/>
        <v>31.889508928571431</v>
      </c>
      <c r="BV236" s="113">
        <f t="shared" si="475"/>
        <v>31.943080357142854</v>
      </c>
      <c r="BW236" s="113">
        <f t="shared" si="475"/>
        <v>32.016531808035708</v>
      </c>
      <c r="BX236" s="113">
        <f t="shared" si="475"/>
        <v>32.146902901785715</v>
      </c>
      <c r="BY236" s="113">
        <f t="shared" si="475"/>
        <v>32.264007568359368</v>
      </c>
      <c r="BZ236" s="113">
        <f t="shared" si="475"/>
        <v>32.257119058560917</v>
      </c>
      <c r="CA236" s="113">
        <f t="shared" si="475"/>
        <v>32.155001856699705</v>
      </c>
      <c r="CB236" s="113">
        <f t="shared" si="475"/>
        <v>32.161723145858751</v>
      </c>
      <c r="CC236" s="113">
        <f t="shared" si="475"/>
        <v>31.969160229866308</v>
      </c>
      <c r="CD236" s="113">
        <f t="shared" si="475"/>
        <v>31.760185961135306</v>
      </c>
      <c r="CE236" s="113">
        <f t="shared" si="475"/>
        <v>31.573497907429964</v>
      </c>
      <c r="CF236" s="113">
        <f t="shared" si="475"/>
        <v>31.475357585816074</v>
      </c>
      <c r="CG236" s="113">
        <f t="shared" si="475"/>
        <v>31.49228603415229</v>
      </c>
      <c r="CH236" s="113">
        <f t="shared" si="475"/>
        <v>31.56226505180533</v>
      </c>
      <c r="CI236" s="113">
        <f t="shared" ref="CI236:CP236" si="478">AVERAGE(BQ236:CG236)</f>
        <v>31.658449944570595</v>
      </c>
      <c r="CJ236" s="113">
        <f t="shared" si="478"/>
        <v>31.792364695517129</v>
      </c>
      <c r="CK236" s="113">
        <f t="shared" si="478"/>
        <v>31.915130658643132</v>
      </c>
      <c r="CL236" s="113">
        <f t="shared" si="478"/>
        <v>31.889261355018085</v>
      </c>
      <c r="CM236" s="113">
        <f t="shared" si="478"/>
        <v>31.88426904082062</v>
      </c>
      <c r="CN236" s="113">
        <f t="shared" si="478"/>
        <v>31.884254477670432</v>
      </c>
      <c r="CO236" s="113">
        <f t="shared" si="478"/>
        <v>31.880794988474999</v>
      </c>
      <c r="CP236" s="113">
        <f t="shared" si="478"/>
        <v>31.873013969041754</v>
      </c>
      <c r="CQ236" s="113"/>
      <c r="CR236" s="113">
        <f>AVERAGE(BZ236:CP236)</f>
        <v>31.834360938887144</v>
      </c>
      <c r="CS236" s="103">
        <f>CS235/7</f>
        <v>32.714285714285715</v>
      </c>
      <c r="CT236" s="103">
        <f>CT235/7</f>
        <v>33.142857142857146</v>
      </c>
      <c r="CU236" s="103"/>
      <c r="CV236" s="103">
        <f>CV235/7</f>
        <v>34.857142857142854</v>
      </c>
      <c r="CW236" s="103">
        <f>CW235/7</f>
        <v>31.142857142857142</v>
      </c>
      <c r="CX236" s="103"/>
      <c r="CY236" s="103">
        <f>CY235/7</f>
        <v>35</v>
      </c>
      <c r="CZ236" s="103">
        <f>CZ235/7</f>
        <v>33.714285714285715</v>
      </c>
      <c r="DA236" s="103">
        <f>DA235/7</f>
        <v>86.571428571428569</v>
      </c>
      <c r="DB236" s="103">
        <f>DB235/7</f>
        <v>34</v>
      </c>
      <c r="DC236" s="113"/>
      <c r="DD236" s="102">
        <f>DD235/7</f>
        <v>40.142857142857146</v>
      </c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</row>
    <row r="237" spans="1:123" ht="21" hidden="1" x14ac:dyDescent="0.35">
      <c r="A237" s="1583"/>
      <c r="B237" s="1584"/>
      <c r="C237" s="1267" t="s">
        <v>410</v>
      </c>
      <c r="D237" s="1267" t="s">
        <v>410</v>
      </c>
      <c r="E237" s="1587">
        <f t="shared" ref="E237:K237" si="479">E110-E195</f>
        <v>0</v>
      </c>
      <c r="F237" s="1587">
        <f t="shared" si="479"/>
        <v>0</v>
      </c>
      <c r="G237" s="1587">
        <f t="shared" si="479"/>
        <v>0</v>
      </c>
      <c r="H237" s="1587">
        <f t="shared" si="479"/>
        <v>0</v>
      </c>
      <c r="I237" s="1587">
        <f t="shared" si="479"/>
        <v>0</v>
      </c>
      <c r="J237" s="1587">
        <f t="shared" si="479"/>
        <v>0</v>
      </c>
      <c r="K237" s="1587">
        <f t="shared" si="479"/>
        <v>0</v>
      </c>
      <c r="L237" s="1587"/>
      <c r="M237" s="1587">
        <f t="shared" ref="M237:W237" si="480">M110-M195</f>
        <v>0</v>
      </c>
      <c r="N237" s="1587">
        <f t="shared" si="480"/>
        <v>0</v>
      </c>
      <c r="O237" s="1587">
        <f t="shared" si="480"/>
        <v>0</v>
      </c>
      <c r="P237" s="1587">
        <f t="shared" si="480"/>
        <v>0</v>
      </c>
      <c r="Q237" s="1587">
        <f t="shared" si="480"/>
        <v>0</v>
      </c>
      <c r="R237" s="1587">
        <f t="shared" si="480"/>
        <v>0</v>
      </c>
      <c r="S237" s="1587">
        <f t="shared" si="480"/>
        <v>0</v>
      </c>
      <c r="T237" s="1587">
        <f t="shared" si="480"/>
        <v>0</v>
      </c>
      <c r="U237" s="1587">
        <f t="shared" si="480"/>
        <v>0</v>
      </c>
      <c r="V237" s="1587">
        <f t="shared" si="480"/>
        <v>0</v>
      </c>
      <c r="W237" s="1587">
        <f t="shared" si="480"/>
        <v>0</v>
      </c>
      <c r="X237" s="1587"/>
      <c r="Y237" s="1587">
        <f t="shared" ref="Y237:AI237" si="481">Y110-Y195</f>
        <v>0</v>
      </c>
      <c r="Z237" s="1587">
        <f t="shared" si="481"/>
        <v>0</v>
      </c>
      <c r="AA237" s="1587">
        <f t="shared" si="481"/>
        <v>0</v>
      </c>
      <c r="AB237" s="1587">
        <f t="shared" si="481"/>
        <v>229</v>
      </c>
      <c r="AC237" s="1587">
        <f t="shared" si="481"/>
        <v>232</v>
      </c>
      <c r="AD237" s="1587">
        <f t="shared" si="481"/>
        <v>234</v>
      </c>
      <c r="AE237" s="1587">
        <f t="shared" si="481"/>
        <v>224</v>
      </c>
      <c r="AF237" s="1587">
        <f t="shared" si="481"/>
        <v>218</v>
      </c>
      <c r="AG237" s="1587">
        <f t="shared" si="481"/>
        <v>229</v>
      </c>
      <c r="AH237" s="1587">
        <f t="shared" si="481"/>
        <v>223</v>
      </c>
      <c r="AI237" s="1587">
        <f t="shared" si="481"/>
        <v>233</v>
      </c>
      <c r="AJ237" s="1587"/>
      <c r="AK237" s="1587">
        <f t="shared" ref="AK237:AZ237" si="482">AK110-AK195</f>
        <v>-108</v>
      </c>
      <c r="AL237" s="1587">
        <f t="shared" si="482"/>
        <v>-105</v>
      </c>
      <c r="AM237" s="1587">
        <f t="shared" si="482"/>
        <v>255</v>
      </c>
      <c r="AN237" s="1587">
        <f t="shared" si="482"/>
        <v>258</v>
      </c>
      <c r="AO237" s="1587">
        <f t="shared" si="482"/>
        <v>253</v>
      </c>
      <c r="AP237" s="1587">
        <f t="shared" si="482"/>
        <v>249</v>
      </c>
      <c r="AQ237" s="1587">
        <f t="shared" si="482"/>
        <v>589</v>
      </c>
      <c r="AR237" s="1587">
        <f t="shared" si="482"/>
        <v>226</v>
      </c>
      <c r="AS237" s="1587">
        <f t="shared" si="482"/>
        <v>230</v>
      </c>
      <c r="AT237" s="1587">
        <f t="shared" si="482"/>
        <v>231</v>
      </c>
      <c r="AU237" s="1587" t="e">
        <f t="shared" si="482"/>
        <v>#VALUE!</v>
      </c>
      <c r="AV237" s="1587">
        <f t="shared" si="482"/>
        <v>251</v>
      </c>
      <c r="AW237" s="1587">
        <f t="shared" si="482"/>
        <v>609</v>
      </c>
      <c r="AX237" s="1587">
        <f t="shared" si="482"/>
        <v>598</v>
      </c>
      <c r="AY237" s="1587">
        <f t="shared" si="482"/>
        <v>235</v>
      </c>
      <c r="AZ237" s="1587">
        <f t="shared" si="482"/>
        <v>224</v>
      </c>
      <c r="BA237" s="1587">
        <f t="shared" ref="BA237:BF237" si="483">BA110-BA177</f>
        <v>217</v>
      </c>
      <c r="BB237" s="1587">
        <f t="shared" si="483"/>
        <v>206</v>
      </c>
      <c r="BC237" s="1587">
        <f t="shared" si="483"/>
        <v>202</v>
      </c>
      <c r="BD237" s="1587">
        <f t="shared" si="483"/>
        <v>199</v>
      </c>
      <c r="BE237" s="1587">
        <f t="shared" si="483"/>
        <v>193</v>
      </c>
      <c r="BF237" s="1587">
        <f t="shared" si="483"/>
        <v>188</v>
      </c>
      <c r="BG237" s="1587"/>
      <c r="BH237" s="1587">
        <f t="shared" ref="BH237:BR237" si="484">BH110-BH177</f>
        <v>215</v>
      </c>
      <c r="BI237" s="1587">
        <f t="shared" si="484"/>
        <v>202</v>
      </c>
      <c r="BJ237" s="1587">
        <f t="shared" si="484"/>
        <v>219</v>
      </c>
      <c r="BK237" s="1587">
        <f t="shared" si="484"/>
        <v>214</v>
      </c>
      <c r="BL237" s="1587">
        <f t="shared" si="484"/>
        <v>210</v>
      </c>
      <c r="BM237" s="1587">
        <f t="shared" si="484"/>
        <v>205</v>
      </c>
      <c r="BN237" s="1587">
        <f t="shared" si="484"/>
        <v>201</v>
      </c>
      <c r="BO237" s="1587">
        <f t="shared" si="484"/>
        <v>197</v>
      </c>
      <c r="BP237" s="1587">
        <f t="shared" si="484"/>
        <v>192</v>
      </c>
      <c r="BQ237" s="1587">
        <f t="shared" si="484"/>
        <v>188</v>
      </c>
      <c r="BR237" s="1587">
        <f t="shared" si="484"/>
        <v>183</v>
      </c>
      <c r="BS237" s="113">
        <f t="shared" si="475"/>
        <v>203</v>
      </c>
      <c r="BT237" s="113">
        <f t="shared" si="475"/>
        <v>200.875</v>
      </c>
      <c r="BU237" s="113">
        <f t="shared" si="475"/>
        <v>200.6875</v>
      </c>
      <c r="BV237" s="113">
        <f t="shared" si="475"/>
        <v>200.6171875</v>
      </c>
      <c r="BW237" s="113">
        <f t="shared" si="475"/>
        <v>200.72265625</v>
      </c>
      <c r="BX237" s="113">
        <f t="shared" si="475"/>
        <v>201.19873046875</v>
      </c>
      <c r="BY237" s="113">
        <f t="shared" si="475"/>
        <v>201.993896484375</v>
      </c>
      <c r="BZ237" s="113">
        <f t="shared" si="475"/>
        <v>201.94712201286765</v>
      </c>
      <c r="CA237" s="113">
        <f t="shared" si="475"/>
        <v>201.18205710018381</v>
      </c>
      <c r="CB237" s="113">
        <f t="shared" si="475"/>
        <v>201.1789466303525</v>
      </c>
      <c r="CC237" s="113">
        <f t="shared" si="475"/>
        <v>200.13083234212803</v>
      </c>
      <c r="CD237" s="113">
        <f t="shared" si="475"/>
        <v>199.37665273214878</v>
      </c>
      <c r="CE237" s="113">
        <f t="shared" si="475"/>
        <v>198.7961134581563</v>
      </c>
      <c r="CF237" s="113">
        <f t="shared" si="475"/>
        <v>198.46532832475327</v>
      </c>
      <c r="CG237" s="113">
        <f t="shared" ref="CG237:CP237" si="485">CG110-CG177</f>
        <v>197</v>
      </c>
      <c r="CH237" s="113">
        <f t="shared" si="485"/>
        <v>207</v>
      </c>
      <c r="CI237" s="113">
        <f t="shared" si="485"/>
        <v>209</v>
      </c>
      <c r="CJ237" s="113">
        <f t="shared" si="485"/>
        <v>205</v>
      </c>
      <c r="CK237" s="113">
        <f t="shared" si="485"/>
        <v>193</v>
      </c>
      <c r="CL237" s="113">
        <f t="shared" si="485"/>
        <v>203</v>
      </c>
      <c r="CM237" s="113">
        <f t="shared" si="485"/>
        <v>199</v>
      </c>
      <c r="CN237" s="113">
        <f t="shared" si="485"/>
        <v>187</v>
      </c>
      <c r="CO237" s="113">
        <f t="shared" si="485"/>
        <v>183</v>
      </c>
      <c r="CP237" s="113">
        <f t="shared" si="485"/>
        <v>178</v>
      </c>
      <c r="CQ237" s="113"/>
      <c r="CR237" s="113">
        <f>CR110-CR177</f>
        <v>205</v>
      </c>
      <c r="CS237" s="113">
        <f>CS110-CS177</f>
        <v>212</v>
      </c>
      <c r="CT237" s="113">
        <f>CT110-CT177</f>
        <v>212</v>
      </c>
      <c r="CU237" s="113"/>
      <c r="CV237" s="113">
        <f>CV110-CV177</f>
        <v>213</v>
      </c>
      <c r="CW237" s="113">
        <f>CW110-CW177</f>
        <v>208</v>
      </c>
      <c r="CX237" s="113"/>
      <c r="CY237" s="113">
        <f>CY110-CY177</f>
        <v>214</v>
      </c>
      <c r="CZ237" s="113">
        <f>CZ110-CZ177</f>
        <v>205</v>
      </c>
      <c r="DA237" s="113">
        <f>DA110-DA177</f>
        <v>575</v>
      </c>
      <c r="DB237" s="113">
        <f>DB110-DB177</f>
        <v>207</v>
      </c>
      <c r="DC237" s="113"/>
      <c r="DD237" s="102">
        <f>AVERAGE(DB237,DA237,CZ237,CY237,CW237,CV237,CT237,CS237)</f>
        <v>255.75</v>
      </c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</row>
    <row r="238" spans="1:123" ht="21" hidden="1" x14ac:dyDescent="0.35">
      <c r="A238" s="1583"/>
      <c r="B238" s="1584"/>
      <c r="C238" s="1267" t="s">
        <v>411</v>
      </c>
      <c r="D238" s="1267" t="s">
        <v>411</v>
      </c>
      <c r="E238" s="1587">
        <f t="shared" ref="E238:K238" si="486">E237/7</f>
        <v>0</v>
      </c>
      <c r="F238" s="1587">
        <f t="shared" si="486"/>
        <v>0</v>
      </c>
      <c r="G238" s="1587">
        <f t="shared" si="486"/>
        <v>0</v>
      </c>
      <c r="H238" s="1587">
        <f t="shared" si="486"/>
        <v>0</v>
      </c>
      <c r="I238" s="1587">
        <f t="shared" si="486"/>
        <v>0</v>
      </c>
      <c r="J238" s="1587">
        <f t="shared" si="486"/>
        <v>0</v>
      </c>
      <c r="K238" s="1587">
        <f t="shared" si="486"/>
        <v>0</v>
      </c>
      <c r="L238" s="1587"/>
      <c r="M238" s="1587">
        <f t="shared" ref="M238:W238" si="487">M237/7</f>
        <v>0</v>
      </c>
      <c r="N238" s="1587">
        <f t="shared" si="487"/>
        <v>0</v>
      </c>
      <c r="O238" s="1587">
        <f t="shared" si="487"/>
        <v>0</v>
      </c>
      <c r="P238" s="1587">
        <f t="shared" si="487"/>
        <v>0</v>
      </c>
      <c r="Q238" s="1587">
        <f t="shared" si="487"/>
        <v>0</v>
      </c>
      <c r="R238" s="1587">
        <f t="shared" si="487"/>
        <v>0</v>
      </c>
      <c r="S238" s="1587">
        <f t="shared" si="487"/>
        <v>0</v>
      </c>
      <c r="T238" s="1587">
        <f t="shared" si="487"/>
        <v>0</v>
      </c>
      <c r="U238" s="1587">
        <f t="shared" si="487"/>
        <v>0</v>
      </c>
      <c r="V238" s="1587">
        <f t="shared" si="487"/>
        <v>0</v>
      </c>
      <c r="W238" s="1587">
        <f t="shared" si="487"/>
        <v>0</v>
      </c>
      <c r="X238" s="1587"/>
      <c r="Y238" s="1587">
        <f t="shared" ref="Y238:AI238" si="488">Y237/7</f>
        <v>0</v>
      </c>
      <c r="Z238" s="1587">
        <f t="shared" si="488"/>
        <v>0</v>
      </c>
      <c r="AA238" s="1587">
        <f t="shared" si="488"/>
        <v>0</v>
      </c>
      <c r="AB238" s="1587">
        <f t="shared" si="488"/>
        <v>32.714285714285715</v>
      </c>
      <c r="AC238" s="1587">
        <f t="shared" si="488"/>
        <v>33.142857142857146</v>
      </c>
      <c r="AD238" s="1587">
        <f t="shared" si="488"/>
        <v>33.428571428571431</v>
      </c>
      <c r="AE238" s="1587">
        <f t="shared" si="488"/>
        <v>32</v>
      </c>
      <c r="AF238" s="1587">
        <f t="shared" si="488"/>
        <v>31.142857142857142</v>
      </c>
      <c r="AG238" s="1587">
        <f t="shared" si="488"/>
        <v>32.714285714285715</v>
      </c>
      <c r="AH238" s="1587">
        <f t="shared" si="488"/>
        <v>31.857142857142858</v>
      </c>
      <c r="AI238" s="1587">
        <f t="shared" si="488"/>
        <v>33.285714285714285</v>
      </c>
      <c r="AJ238" s="1587"/>
      <c r="AK238" s="1587">
        <f t="shared" ref="AK238:BR238" si="489">AK237/7</f>
        <v>-15.428571428571429</v>
      </c>
      <c r="AL238" s="1587">
        <f t="shared" si="489"/>
        <v>-15</v>
      </c>
      <c r="AM238" s="1587">
        <f t="shared" si="489"/>
        <v>36.428571428571431</v>
      </c>
      <c r="AN238" s="1587">
        <f t="shared" si="489"/>
        <v>36.857142857142854</v>
      </c>
      <c r="AO238" s="1587">
        <f t="shared" si="489"/>
        <v>36.142857142857146</v>
      </c>
      <c r="AP238" s="1587">
        <f t="shared" si="489"/>
        <v>35.571428571428569</v>
      </c>
      <c r="AQ238" s="1587">
        <f t="shared" si="489"/>
        <v>84.142857142857139</v>
      </c>
      <c r="AR238" s="1587">
        <f t="shared" si="489"/>
        <v>32.285714285714285</v>
      </c>
      <c r="AS238" s="1587">
        <f t="shared" si="489"/>
        <v>32.857142857142854</v>
      </c>
      <c r="AT238" s="1587">
        <f t="shared" si="489"/>
        <v>33</v>
      </c>
      <c r="AU238" s="1587" t="e">
        <f t="shared" si="489"/>
        <v>#VALUE!</v>
      </c>
      <c r="AV238" s="1587">
        <f t="shared" si="489"/>
        <v>35.857142857142854</v>
      </c>
      <c r="AW238" s="1587">
        <f t="shared" si="489"/>
        <v>87</v>
      </c>
      <c r="AX238" s="1587">
        <f t="shared" si="489"/>
        <v>85.428571428571431</v>
      </c>
      <c r="AY238" s="1587">
        <f t="shared" si="489"/>
        <v>33.571428571428569</v>
      </c>
      <c r="AZ238" s="1587">
        <f t="shared" si="489"/>
        <v>32</v>
      </c>
      <c r="BA238" s="1587">
        <f t="shared" si="489"/>
        <v>31</v>
      </c>
      <c r="BB238" s="1587">
        <f t="shared" si="489"/>
        <v>29.428571428571427</v>
      </c>
      <c r="BC238" s="1587">
        <f t="shared" si="489"/>
        <v>28.857142857142858</v>
      </c>
      <c r="BD238" s="1587">
        <f t="shared" si="489"/>
        <v>28.428571428571427</v>
      </c>
      <c r="BE238" s="1587">
        <f t="shared" si="489"/>
        <v>27.571428571428573</v>
      </c>
      <c r="BF238" s="1587">
        <f t="shared" si="489"/>
        <v>26.857142857142858</v>
      </c>
      <c r="BG238" s="1587"/>
      <c r="BH238" s="1587">
        <f t="shared" si="489"/>
        <v>30.714285714285715</v>
      </c>
      <c r="BI238" s="1587">
        <f t="shared" si="489"/>
        <v>28.857142857142858</v>
      </c>
      <c r="BJ238" s="1587">
        <f t="shared" si="489"/>
        <v>31.285714285714285</v>
      </c>
      <c r="BK238" s="1587">
        <f t="shared" si="489"/>
        <v>30.571428571428573</v>
      </c>
      <c r="BL238" s="1587">
        <f t="shared" si="489"/>
        <v>30</v>
      </c>
      <c r="BM238" s="1587">
        <f t="shared" si="489"/>
        <v>29.285714285714285</v>
      </c>
      <c r="BN238" s="1587">
        <f t="shared" si="489"/>
        <v>28.714285714285715</v>
      </c>
      <c r="BO238" s="1587">
        <f t="shared" si="489"/>
        <v>28.142857142857142</v>
      </c>
      <c r="BP238" s="1587">
        <f t="shared" si="489"/>
        <v>27.428571428571427</v>
      </c>
      <c r="BQ238" s="1587">
        <f t="shared" si="489"/>
        <v>26.857142857142858</v>
      </c>
      <c r="BR238" s="1587">
        <f t="shared" si="489"/>
        <v>26.142857142857142</v>
      </c>
      <c r="BS238" s="113">
        <f t="shared" si="475"/>
        <v>29.000000000000004</v>
      </c>
      <c r="BT238" s="113">
        <f t="shared" si="475"/>
        <v>28.696428571428573</v>
      </c>
      <c r="BU238" s="113">
        <f t="shared" si="475"/>
        <v>28.669642857142861</v>
      </c>
      <c r="BV238" s="113">
        <f t="shared" si="475"/>
        <v>28.659598214285719</v>
      </c>
      <c r="BW238" s="113">
        <f t="shared" si="475"/>
        <v>28.674665178571431</v>
      </c>
      <c r="BX238" s="113">
        <f t="shared" si="475"/>
        <v>28.742675781250004</v>
      </c>
      <c r="BY238" s="113">
        <f t="shared" si="475"/>
        <v>28.856270926339288</v>
      </c>
      <c r="BZ238" s="113">
        <f t="shared" si="475"/>
        <v>28.849588858981093</v>
      </c>
      <c r="CA238" s="113">
        <f t="shared" si="475"/>
        <v>28.740293871454831</v>
      </c>
      <c r="CB238" s="113">
        <f t="shared" si="475"/>
        <v>28.739849518621789</v>
      </c>
      <c r="CC238" s="113">
        <f t="shared" si="475"/>
        <v>28.590118906018287</v>
      </c>
      <c r="CD238" s="113">
        <f t="shared" si="475"/>
        <v>28.482378961735535</v>
      </c>
      <c r="CE238" s="113">
        <f t="shared" si="475"/>
        <v>28.399444779736612</v>
      </c>
      <c r="CF238" s="113">
        <f t="shared" si="475"/>
        <v>28.352189760679043</v>
      </c>
      <c r="CG238" s="113">
        <f t="shared" si="475"/>
        <v>28.33366970570556</v>
      </c>
      <c r="CH238" s="113">
        <f t="shared" si="475"/>
        <v>28.345983389106852</v>
      </c>
      <c r="CI238" s="113">
        <f t="shared" ref="CI238:CP238" si="490">AVERAGE(BQ238:CG238)</f>
        <v>28.39922446423239</v>
      </c>
      <c r="CJ238" s="113">
        <f t="shared" si="490"/>
        <v>28.486803319053795</v>
      </c>
      <c r="CK238" s="113">
        <f t="shared" si="490"/>
        <v>28.619530808546461</v>
      </c>
      <c r="CL238" s="113">
        <f t="shared" si="490"/>
        <v>28.589342768490805</v>
      </c>
      <c r="CM238" s="113">
        <f t="shared" si="490"/>
        <v>28.584819370674211</v>
      </c>
      <c r="CN238" s="113">
        <f t="shared" si="490"/>
        <v>28.580095836047615</v>
      </c>
      <c r="CO238" s="113">
        <f t="shared" si="490"/>
        <v>28.575697080541062</v>
      </c>
      <c r="CP238" s="113">
        <f t="shared" si="490"/>
        <v>28.570134178039659</v>
      </c>
      <c r="CQ238" s="113"/>
      <c r="CR238" s="113">
        <f>AVERAGE(BZ238:CP238)</f>
        <v>28.543480328097978</v>
      </c>
      <c r="CS238" s="103">
        <f>CS237/7</f>
        <v>30.285714285714285</v>
      </c>
      <c r="CT238" s="103">
        <f>CT237/7</f>
        <v>30.285714285714285</v>
      </c>
      <c r="CU238" s="103"/>
      <c r="CV238" s="103">
        <f>CV237/7</f>
        <v>30.428571428571427</v>
      </c>
      <c r="CW238" s="103">
        <f>CW237/7</f>
        <v>29.714285714285715</v>
      </c>
      <c r="CX238" s="103"/>
      <c r="CY238" s="103">
        <f>CY237/7</f>
        <v>30.571428571428573</v>
      </c>
      <c r="CZ238" s="103">
        <f>CZ237/7</f>
        <v>29.285714285714285</v>
      </c>
      <c r="DA238" s="103">
        <f>DA237/7</f>
        <v>82.142857142857139</v>
      </c>
      <c r="DB238" s="103">
        <f>DB237/7</f>
        <v>29.571428571428573</v>
      </c>
      <c r="DC238" s="113"/>
      <c r="DD238" s="102">
        <f>DD237/7</f>
        <v>36.535714285714285</v>
      </c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</row>
    <row r="239" spans="1:123" ht="21" hidden="1" x14ac:dyDescent="0.35">
      <c r="A239" s="1583"/>
      <c r="B239" s="1584"/>
      <c r="C239" s="1267" t="s">
        <v>412</v>
      </c>
      <c r="D239" s="1267" t="s">
        <v>412</v>
      </c>
      <c r="E239" s="1587"/>
      <c r="F239" s="1587"/>
      <c r="G239" s="1587"/>
      <c r="H239" s="1587"/>
      <c r="I239" s="1587"/>
      <c r="J239" s="1587"/>
      <c r="K239" s="1587"/>
      <c r="L239" s="1587"/>
      <c r="M239" s="1587"/>
      <c r="N239" s="1587"/>
      <c r="O239" s="1587"/>
      <c r="P239" s="1587"/>
      <c r="Q239" s="1587"/>
      <c r="R239" s="1587"/>
      <c r="S239" s="1587"/>
      <c r="T239" s="1587"/>
      <c r="U239" s="1587"/>
      <c r="V239" s="1587"/>
      <c r="W239" s="1587"/>
      <c r="X239" s="1587"/>
      <c r="Y239" s="1587"/>
      <c r="Z239" s="1587"/>
      <c r="AA239" s="1587"/>
      <c r="AB239" s="1587"/>
      <c r="AC239" s="1587"/>
      <c r="AD239" s="1587"/>
      <c r="AE239" s="1587"/>
      <c r="AF239" s="1587"/>
      <c r="AG239" s="1587"/>
      <c r="AH239" s="1587"/>
      <c r="AI239" s="1587"/>
      <c r="AJ239" s="1587"/>
      <c r="AK239" s="1587"/>
      <c r="AL239" s="1587"/>
      <c r="AM239" s="1587"/>
      <c r="AN239" s="1587"/>
      <c r="AO239" s="1587"/>
      <c r="AP239" s="1587"/>
      <c r="AQ239" s="1587"/>
      <c r="AR239" s="1587"/>
      <c r="AS239" s="1587"/>
      <c r="AT239" s="1587"/>
      <c r="AU239" s="1587"/>
      <c r="AV239" s="1587"/>
      <c r="AW239" s="1587"/>
      <c r="AX239" s="1587"/>
      <c r="AY239" s="1587"/>
      <c r="AZ239" s="1587"/>
      <c r="BA239" s="1587">
        <f t="shared" ref="BA239:BF239" si="491">BA110-BA140</f>
        <v>168</v>
      </c>
      <c r="BB239" s="1587">
        <f t="shared" si="491"/>
        <v>157</v>
      </c>
      <c r="BC239" s="1587">
        <f t="shared" si="491"/>
        <v>153</v>
      </c>
      <c r="BD239" s="1587">
        <f t="shared" si="491"/>
        <v>150</v>
      </c>
      <c r="BE239" s="1587">
        <f t="shared" si="491"/>
        <v>144</v>
      </c>
      <c r="BF239" s="1587">
        <f t="shared" si="491"/>
        <v>139</v>
      </c>
      <c r="BG239" s="1587"/>
      <c r="BH239" s="1587">
        <f t="shared" ref="BH239:BR239" si="492">BH110-BH140</f>
        <v>173</v>
      </c>
      <c r="BI239" s="1587">
        <f t="shared" si="492"/>
        <v>160</v>
      </c>
      <c r="BJ239" s="1587">
        <f t="shared" si="492"/>
        <v>156</v>
      </c>
      <c r="BK239" s="1587">
        <f t="shared" si="492"/>
        <v>165</v>
      </c>
      <c r="BL239" s="1587">
        <f t="shared" si="492"/>
        <v>175</v>
      </c>
      <c r="BM239" s="1587">
        <f t="shared" si="492"/>
        <v>163</v>
      </c>
      <c r="BN239" s="1587">
        <f t="shared" si="492"/>
        <v>159</v>
      </c>
      <c r="BO239" s="1587">
        <f t="shared" si="492"/>
        <v>155</v>
      </c>
      <c r="BP239" s="1587">
        <f t="shared" si="492"/>
        <v>150</v>
      </c>
      <c r="BQ239" s="1587">
        <f t="shared" si="492"/>
        <v>146</v>
      </c>
      <c r="BR239" s="1587">
        <f t="shared" si="492"/>
        <v>134</v>
      </c>
      <c r="BS239" s="113">
        <f t="shared" si="475"/>
        <v>157.0625</v>
      </c>
      <c r="BT239" s="113">
        <f t="shared" si="475"/>
        <v>154.9375</v>
      </c>
      <c r="BU239" s="113">
        <f t="shared" si="475"/>
        <v>154.94140625</v>
      </c>
      <c r="BV239" s="113">
        <f t="shared" si="475"/>
        <v>155.0625</v>
      </c>
      <c r="BW239" s="113">
        <f t="shared" si="475"/>
        <v>155.371337890625</v>
      </c>
      <c r="BX239" s="113">
        <f t="shared" si="475"/>
        <v>156.062744140625</v>
      </c>
      <c r="BY239" s="113">
        <f t="shared" si="475"/>
        <v>157.08595275878906</v>
      </c>
      <c r="BZ239" s="113">
        <f t="shared" si="475"/>
        <v>157.02576401654412</v>
      </c>
      <c r="CA239" s="113">
        <f t="shared" si="475"/>
        <v>156.08964359059053</v>
      </c>
      <c r="CB239" s="113">
        <f t="shared" si="475"/>
        <v>155.9146885327402</v>
      </c>
      <c r="CC239" s="113">
        <f t="shared" si="475"/>
        <v>155.91996168512787</v>
      </c>
      <c r="CD239" s="113">
        <f t="shared" si="475"/>
        <v>155.38553159881846</v>
      </c>
      <c r="CE239" s="113">
        <f t="shared" si="475"/>
        <v>154.26317640382598</v>
      </c>
      <c r="CF239" s="113">
        <f t="shared" si="475"/>
        <v>153.81526649787412</v>
      </c>
      <c r="CG239" s="113">
        <f t="shared" ref="CG239:CP239" si="493">CG110-CG140</f>
        <v>155</v>
      </c>
      <c r="CH239" s="113">
        <f t="shared" si="493"/>
        <v>165</v>
      </c>
      <c r="CI239" s="113">
        <f t="shared" si="493"/>
        <v>160</v>
      </c>
      <c r="CJ239" s="113">
        <f t="shared" si="493"/>
        <v>170</v>
      </c>
      <c r="CK239" s="113">
        <f t="shared" si="493"/>
        <v>151</v>
      </c>
      <c r="CL239" s="113">
        <f t="shared" si="493"/>
        <v>168</v>
      </c>
      <c r="CM239" s="113">
        <f t="shared" si="493"/>
        <v>157</v>
      </c>
      <c r="CN239" s="113">
        <f t="shared" si="493"/>
        <v>145</v>
      </c>
      <c r="CO239" s="113">
        <f t="shared" si="493"/>
        <v>141</v>
      </c>
      <c r="CP239" s="113">
        <f t="shared" si="493"/>
        <v>136</v>
      </c>
      <c r="CQ239" s="113"/>
      <c r="CR239" s="113">
        <f>CR110-CR140</f>
        <v>163</v>
      </c>
      <c r="CS239" s="113">
        <f>CS110-CS140</f>
        <v>170</v>
      </c>
      <c r="CT239" s="113">
        <f>CT110-CT140</f>
        <v>166</v>
      </c>
      <c r="CU239" s="113"/>
      <c r="CV239" s="113">
        <f>CV110-CV140</f>
        <v>171</v>
      </c>
      <c r="CW239" s="113">
        <f>CW110-CW140</f>
        <v>159</v>
      </c>
      <c r="CX239" s="113"/>
      <c r="CY239" s="113">
        <f>CY110-CY140</f>
        <v>158</v>
      </c>
      <c r="CZ239" s="113">
        <f>CZ110-CZ140</f>
        <v>156</v>
      </c>
      <c r="DA239" s="113">
        <f>DA110-DA140</f>
        <v>526</v>
      </c>
      <c r="DB239" s="113">
        <f>DB110-DB140</f>
        <v>165</v>
      </c>
      <c r="DC239" s="113"/>
      <c r="DD239" s="102">
        <f>AVERAGE(DB239,DA239,CZ239,CY239,CW239,CV239,CT239,CS239)</f>
        <v>208.875</v>
      </c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</row>
    <row r="240" spans="1:123" ht="21" hidden="1" x14ac:dyDescent="0.35">
      <c r="A240" s="1583"/>
      <c r="B240" s="1584"/>
      <c r="C240" s="1267" t="s">
        <v>413</v>
      </c>
      <c r="D240" s="1267" t="s">
        <v>413</v>
      </c>
      <c r="E240" s="1587"/>
      <c r="F240" s="1587"/>
      <c r="G240" s="1587"/>
      <c r="H240" s="1587"/>
      <c r="I240" s="1587"/>
      <c r="J240" s="1587"/>
      <c r="K240" s="1587"/>
      <c r="L240" s="1587"/>
      <c r="M240" s="1587"/>
      <c r="N240" s="1587"/>
      <c r="O240" s="1587"/>
      <c r="P240" s="1587"/>
      <c r="Q240" s="1587"/>
      <c r="R240" s="1587"/>
      <c r="S240" s="1587"/>
      <c r="T240" s="1587"/>
      <c r="U240" s="1587"/>
      <c r="V240" s="1587"/>
      <c r="W240" s="1587"/>
      <c r="X240" s="1587"/>
      <c r="Y240" s="1587"/>
      <c r="Z240" s="1587"/>
      <c r="AA240" s="1587"/>
      <c r="AB240" s="1587"/>
      <c r="AC240" s="1587"/>
      <c r="AD240" s="1587"/>
      <c r="AE240" s="1587"/>
      <c r="AF240" s="1587"/>
      <c r="AG240" s="1587"/>
      <c r="AH240" s="1587"/>
      <c r="AI240" s="1587"/>
      <c r="AJ240" s="1587"/>
      <c r="AK240" s="1587"/>
      <c r="AL240" s="1587"/>
      <c r="AM240" s="1587"/>
      <c r="AN240" s="1587"/>
      <c r="AO240" s="1587"/>
      <c r="AP240" s="1587"/>
      <c r="AQ240" s="1587"/>
      <c r="AR240" s="1587"/>
      <c r="AS240" s="1587"/>
      <c r="AT240" s="1587"/>
      <c r="AU240" s="1587"/>
      <c r="AV240" s="1587"/>
      <c r="AW240" s="1587"/>
      <c r="AX240" s="1587"/>
      <c r="AY240" s="1587"/>
      <c r="AZ240" s="1587"/>
      <c r="BA240" s="1587">
        <f t="shared" ref="BA240:BF240" si="494">BA239/7</f>
        <v>24</v>
      </c>
      <c r="BB240" s="1587">
        <f t="shared" si="494"/>
        <v>22.428571428571427</v>
      </c>
      <c r="BC240" s="1587">
        <f t="shared" si="494"/>
        <v>21.857142857142858</v>
      </c>
      <c r="BD240" s="1587">
        <f t="shared" si="494"/>
        <v>21.428571428571427</v>
      </c>
      <c r="BE240" s="1587">
        <f t="shared" si="494"/>
        <v>20.571428571428573</v>
      </c>
      <c r="BF240" s="1587">
        <f t="shared" si="494"/>
        <v>19.857142857142858</v>
      </c>
      <c r="BG240" s="1587"/>
      <c r="BH240" s="1587">
        <f>BH239/7</f>
        <v>24.714285714285715</v>
      </c>
      <c r="BI240" s="1587">
        <f>BI239/7</f>
        <v>22.857142857142858</v>
      </c>
      <c r="BJ240" s="1587">
        <f>BJ239/7</f>
        <v>22.285714285714285</v>
      </c>
      <c r="BK240" s="1587">
        <f>BK239/7</f>
        <v>23.571428571428573</v>
      </c>
      <c r="BL240" s="1587">
        <f>BL239/7</f>
        <v>25</v>
      </c>
      <c r="BM240" s="1587">
        <f t="shared" ref="BM240:BR240" si="495">BM239/7</f>
        <v>23.285714285714285</v>
      </c>
      <c r="BN240" s="1587">
        <f t="shared" si="495"/>
        <v>22.714285714285715</v>
      </c>
      <c r="BO240" s="1587">
        <f t="shared" si="495"/>
        <v>22.142857142857142</v>
      </c>
      <c r="BP240" s="1587">
        <f t="shared" si="495"/>
        <v>21.428571428571427</v>
      </c>
      <c r="BQ240" s="1587">
        <f t="shared" si="495"/>
        <v>20.857142857142858</v>
      </c>
      <c r="BR240" s="1587">
        <f t="shared" si="495"/>
        <v>19.142857142857142</v>
      </c>
      <c r="BS240" s="113">
        <f t="shared" si="475"/>
        <v>22.437500000000004</v>
      </c>
      <c r="BT240" s="113">
        <f t="shared" si="475"/>
        <v>22.133928571428573</v>
      </c>
      <c r="BU240" s="113">
        <f t="shared" si="475"/>
        <v>22.134486607142861</v>
      </c>
      <c r="BV240" s="113">
        <f t="shared" si="475"/>
        <v>22.151785714285715</v>
      </c>
      <c r="BW240" s="113">
        <f t="shared" si="475"/>
        <v>22.195905412946431</v>
      </c>
      <c r="BX240" s="113">
        <f t="shared" si="475"/>
        <v>22.294677734374996</v>
      </c>
      <c r="BY240" s="113">
        <f t="shared" si="475"/>
        <v>22.440850394112726</v>
      </c>
      <c r="BZ240" s="113">
        <f t="shared" si="475"/>
        <v>22.432252002363448</v>
      </c>
      <c r="CA240" s="113">
        <f t="shared" si="475"/>
        <v>22.298520512941504</v>
      </c>
      <c r="CB240" s="113">
        <f t="shared" si="475"/>
        <v>22.273526933248601</v>
      </c>
      <c r="CC240" s="113">
        <f t="shared" si="475"/>
        <v>22.274280240732551</v>
      </c>
      <c r="CD240" s="113">
        <f t="shared" si="475"/>
        <v>22.197933085545493</v>
      </c>
      <c r="CE240" s="113">
        <f t="shared" si="475"/>
        <v>22.037596629117996</v>
      </c>
      <c r="CF240" s="113">
        <f t="shared" si="475"/>
        <v>21.973609499696305</v>
      </c>
      <c r="CG240" s="113">
        <f t="shared" si="475"/>
        <v>21.933804259392321</v>
      </c>
      <c r="CH240" s="113">
        <f t="shared" si="475"/>
        <v>21.923848515676976</v>
      </c>
      <c r="CI240" s="113">
        <f t="shared" ref="CI240:CP240" si="496">AVERAGE(BQ240:CG240)</f>
        <v>21.953568093960559</v>
      </c>
      <c r="CJ240" s="113">
        <f t="shared" si="496"/>
        <v>22.016315485639041</v>
      </c>
      <c r="CK240" s="113">
        <f t="shared" si="496"/>
        <v>22.18165142393924</v>
      </c>
      <c r="CL240" s="113">
        <f t="shared" si="496"/>
        <v>22.156875864270944</v>
      </c>
      <c r="CM240" s="113">
        <f t="shared" si="496"/>
        <v>22.159683090889217</v>
      </c>
      <c r="CN240" s="113">
        <f t="shared" si="496"/>
        <v>22.161000106014402</v>
      </c>
      <c r="CO240" s="113">
        <f t="shared" si="496"/>
        <v>22.161464657579312</v>
      </c>
      <c r="CP240" s="113">
        <f t="shared" si="496"/>
        <v>22.159411404230369</v>
      </c>
      <c r="CQ240" s="113"/>
      <c r="CR240" s="113">
        <f>AVERAGE(BZ240:CP240)</f>
        <v>22.135020106190485</v>
      </c>
      <c r="CS240" s="103">
        <f>CS239/7</f>
        <v>24.285714285714285</v>
      </c>
      <c r="CT240" s="103">
        <f>CT239/7</f>
        <v>23.714285714285715</v>
      </c>
      <c r="CU240" s="103"/>
      <c r="CV240" s="103">
        <f>CV239/7</f>
        <v>24.428571428571427</v>
      </c>
      <c r="CW240" s="103">
        <f>CW239/7</f>
        <v>22.714285714285715</v>
      </c>
      <c r="CX240" s="103"/>
      <c r="CY240" s="103">
        <f>CY239/7</f>
        <v>22.571428571428573</v>
      </c>
      <c r="CZ240" s="103">
        <f>CZ239/7</f>
        <v>22.285714285714285</v>
      </c>
      <c r="DA240" s="103">
        <f>DA239/7</f>
        <v>75.142857142857139</v>
      </c>
      <c r="DB240" s="103">
        <f>DB239/7</f>
        <v>23.571428571428573</v>
      </c>
      <c r="DC240" s="113"/>
      <c r="DD240" s="102">
        <f>DD239/7</f>
        <v>29.839285714285715</v>
      </c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</row>
    <row r="241" spans="1:118" ht="21" hidden="1" x14ac:dyDescent="0.35">
      <c r="A241" s="1583"/>
      <c r="B241" s="1584"/>
      <c r="C241" s="1267" t="s">
        <v>414</v>
      </c>
      <c r="D241" s="1267" t="s">
        <v>414</v>
      </c>
      <c r="E241" s="1587">
        <f t="shared" ref="E241:K241" si="497">E110-E154</f>
        <v>0</v>
      </c>
      <c r="F241" s="1587">
        <f t="shared" si="497"/>
        <v>0</v>
      </c>
      <c r="G241" s="1587">
        <f t="shared" si="497"/>
        <v>0</v>
      </c>
      <c r="H241" s="1587">
        <f t="shared" si="497"/>
        <v>0</v>
      </c>
      <c r="I241" s="1587">
        <f t="shared" si="497"/>
        <v>0</v>
      </c>
      <c r="J241" s="1587">
        <f t="shared" si="497"/>
        <v>0</v>
      </c>
      <c r="K241" s="1587">
        <f t="shared" si="497"/>
        <v>0</v>
      </c>
      <c r="L241" s="1587"/>
      <c r="M241" s="1587">
        <f t="shared" ref="M241:W241" si="498">M110-M154</f>
        <v>0</v>
      </c>
      <c r="N241" s="1587">
        <f t="shared" si="498"/>
        <v>0</v>
      </c>
      <c r="O241" s="1587">
        <f t="shared" si="498"/>
        <v>0</v>
      </c>
      <c r="P241" s="1587">
        <f t="shared" si="498"/>
        <v>0</v>
      </c>
      <c r="Q241" s="1587">
        <f t="shared" si="498"/>
        <v>0</v>
      </c>
      <c r="R241" s="1587">
        <f t="shared" si="498"/>
        <v>0</v>
      </c>
      <c r="S241" s="1587">
        <f t="shared" si="498"/>
        <v>0</v>
      </c>
      <c r="T241" s="1587">
        <f t="shared" si="498"/>
        <v>0</v>
      </c>
      <c r="U241" s="1587">
        <f t="shared" si="498"/>
        <v>0</v>
      </c>
      <c r="V241" s="1587">
        <f t="shared" si="498"/>
        <v>0</v>
      </c>
      <c r="W241" s="1587">
        <f t="shared" si="498"/>
        <v>0</v>
      </c>
      <c r="X241" s="1587"/>
      <c r="Y241" s="1587">
        <f t="shared" ref="Y241:AI241" si="499">Y110-Y154</f>
        <v>0</v>
      </c>
      <c r="Z241" s="1587">
        <f t="shared" si="499"/>
        <v>0</v>
      </c>
      <c r="AA241" s="1587">
        <f t="shared" si="499"/>
        <v>0</v>
      </c>
      <c r="AB241" s="1587">
        <f t="shared" si="499"/>
        <v>187</v>
      </c>
      <c r="AC241" s="1587">
        <f t="shared" si="499"/>
        <v>188</v>
      </c>
      <c r="AD241" s="1587">
        <f t="shared" si="499"/>
        <v>178</v>
      </c>
      <c r="AE241" s="1587">
        <f t="shared" si="499"/>
        <v>181</v>
      </c>
      <c r="AF241" s="1587">
        <f t="shared" si="499"/>
        <v>176</v>
      </c>
      <c r="AG241" s="1587">
        <f t="shared" si="499"/>
        <v>179</v>
      </c>
      <c r="AH241" s="1587">
        <f t="shared" si="499"/>
        <v>181</v>
      </c>
      <c r="AI241" s="1587">
        <f t="shared" si="499"/>
        <v>183</v>
      </c>
      <c r="AJ241" s="1587"/>
      <c r="AK241" s="1587">
        <f t="shared" ref="AK241:BF241" si="500">AK110-AK154</f>
        <v>-157</v>
      </c>
      <c r="AL241" s="1587">
        <f t="shared" si="500"/>
        <v>-154</v>
      </c>
      <c r="AM241" s="1587">
        <f t="shared" si="500"/>
        <v>206</v>
      </c>
      <c r="AN241" s="1587">
        <f t="shared" si="500"/>
        <v>209</v>
      </c>
      <c r="AO241" s="1587">
        <f t="shared" si="500"/>
        <v>204</v>
      </c>
      <c r="AP241" s="1587">
        <f t="shared" si="500"/>
        <v>186</v>
      </c>
      <c r="AQ241" s="1587">
        <f t="shared" si="500"/>
        <v>547</v>
      </c>
      <c r="AR241" s="1587">
        <f t="shared" si="500"/>
        <v>184</v>
      </c>
      <c r="AS241" s="1587">
        <f t="shared" si="500"/>
        <v>180</v>
      </c>
      <c r="AT241" s="1587">
        <f t="shared" si="500"/>
        <v>175</v>
      </c>
      <c r="AU241" s="1587" t="e">
        <f t="shared" si="500"/>
        <v>#VALUE!</v>
      </c>
      <c r="AV241" s="1587">
        <f t="shared" si="500"/>
        <v>574</v>
      </c>
      <c r="AW241" s="1587">
        <f t="shared" si="500"/>
        <v>201</v>
      </c>
      <c r="AX241" s="1587">
        <f t="shared" si="500"/>
        <v>549</v>
      </c>
      <c r="AY241" s="1587">
        <f t="shared" si="500"/>
        <v>186</v>
      </c>
      <c r="AZ241" s="1587">
        <f t="shared" si="500"/>
        <v>182</v>
      </c>
      <c r="BA241" s="1587">
        <f t="shared" si="500"/>
        <v>177</v>
      </c>
      <c r="BB241" s="1587">
        <f t="shared" si="500"/>
        <v>173</v>
      </c>
      <c r="BC241" s="1587">
        <f t="shared" si="500"/>
        <v>169</v>
      </c>
      <c r="BD241" s="1587">
        <f t="shared" si="500"/>
        <v>166</v>
      </c>
      <c r="BE241" s="1587">
        <f t="shared" si="500"/>
        <v>160</v>
      </c>
      <c r="BF241" s="1587">
        <f t="shared" si="500"/>
        <v>162</v>
      </c>
      <c r="BG241" s="1587"/>
      <c r="BH241" s="1587">
        <f t="shared" ref="BH241:BR241" si="501">BH110-BH154</f>
        <v>182</v>
      </c>
      <c r="BI241" s="1587">
        <f t="shared" si="501"/>
        <v>176</v>
      </c>
      <c r="BJ241" s="1587">
        <f t="shared" si="501"/>
        <v>172</v>
      </c>
      <c r="BK241" s="1587">
        <f t="shared" si="501"/>
        <v>181</v>
      </c>
      <c r="BL241" s="1587">
        <f t="shared" si="501"/>
        <v>184</v>
      </c>
      <c r="BM241" s="1587">
        <f t="shared" si="501"/>
        <v>179</v>
      </c>
      <c r="BN241" s="1587">
        <f t="shared" si="501"/>
        <v>175</v>
      </c>
      <c r="BO241" s="1587">
        <f t="shared" si="501"/>
        <v>171</v>
      </c>
      <c r="BP241" s="1587">
        <f t="shared" si="501"/>
        <v>166</v>
      </c>
      <c r="BQ241" s="1587">
        <f t="shared" si="501"/>
        <v>162</v>
      </c>
      <c r="BR241" s="1587">
        <f t="shared" si="501"/>
        <v>157</v>
      </c>
      <c r="BS241" s="113">
        <f t="shared" si="475"/>
        <v>172.1875</v>
      </c>
      <c r="BT241" s="113">
        <f t="shared" si="475"/>
        <v>170.9375</v>
      </c>
      <c r="BU241" s="113">
        <f t="shared" si="475"/>
        <v>170.88671875</v>
      </c>
      <c r="BV241" s="113">
        <f t="shared" si="475"/>
        <v>171.0078125</v>
      </c>
      <c r="BW241" s="113">
        <f t="shared" si="475"/>
        <v>171.313232421875</v>
      </c>
      <c r="BX241" s="113">
        <f t="shared" si="475"/>
        <v>172.001220703125</v>
      </c>
      <c r="BY241" s="113">
        <f t="shared" si="475"/>
        <v>172.58329772949219</v>
      </c>
      <c r="BZ241" s="113">
        <f t="shared" si="475"/>
        <v>172.54905790441177</v>
      </c>
      <c r="CA241" s="113">
        <f t="shared" si="475"/>
        <v>171.99513424144072</v>
      </c>
      <c r="CB241" s="113">
        <f t="shared" si="475"/>
        <v>171.79213764758259</v>
      </c>
      <c r="CC241" s="113">
        <f t="shared" si="475"/>
        <v>171.79185142649087</v>
      </c>
      <c r="CD241" s="113">
        <f t="shared" si="475"/>
        <v>171.25021246458394</v>
      </c>
      <c r="CE241" s="113">
        <f t="shared" si="475"/>
        <v>170.53208607790691</v>
      </c>
      <c r="CF241" s="113">
        <f t="shared" si="475"/>
        <v>170.07621622288244</v>
      </c>
      <c r="CG241" s="113">
        <f t="shared" ref="CG241:CP241" si="502">CG110-CG167</f>
        <v>171</v>
      </c>
      <c r="CH241" s="113">
        <f t="shared" si="502"/>
        <v>174</v>
      </c>
      <c r="CI241" s="113">
        <f t="shared" si="502"/>
        <v>176</v>
      </c>
      <c r="CJ241" s="113">
        <f t="shared" si="502"/>
        <v>179</v>
      </c>
      <c r="CK241" s="113">
        <f t="shared" si="502"/>
        <v>167</v>
      </c>
      <c r="CL241" s="113">
        <f t="shared" si="502"/>
        <v>177</v>
      </c>
      <c r="CM241" s="113">
        <f t="shared" si="502"/>
        <v>173</v>
      </c>
      <c r="CN241" s="113">
        <f t="shared" si="502"/>
        <v>161</v>
      </c>
      <c r="CO241" s="113">
        <f t="shared" si="502"/>
        <v>157</v>
      </c>
      <c r="CP241" s="113">
        <f t="shared" si="502"/>
        <v>152</v>
      </c>
      <c r="CQ241" s="113"/>
      <c r="CR241" s="113">
        <f>CR110-CR167</f>
        <v>179</v>
      </c>
      <c r="CS241" s="113">
        <f>CS110-CS167</f>
        <v>186</v>
      </c>
      <c r="CT241" s="113">
        <f>CT110-CT167</f>
        <v>182</v>
      </c>
      <c r="CU241" s="113"/>
      <c r="CV241" s="113">
        <f>CV110-CV167</f>
        <v>187</v>
      </c>
      <c r="CW241" s="113">
        <f>CW110-CW167</f>
        <v>175</v>
      </c>
      <c r="CX241" s="113"/>
      <c r="CY241" s="113">
        <f>CY110-CY167</f>
        <v>181</v>
      </c>
      <c r="CZ241" s="113">
        <f>CZ110-CZ167</f>
        <v>179</v>
      </c>
      <c r="DA241" s="113">
        <f>DA110-DA167</f>
        <v>549</v>
      </c>
      <c r="DB241" s="113">
        <f>DB110-DB167</f>
        <v>181</v>
      </c>
      <c r="DC241" s="113"/>
      <c r="DD241" s="102">
        <f>AVERAGE(DB241,DA241,CZ241,CY241,CW241,CV241,CT241,CS241)</f>
        <v>227.5</v>
      </c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</row>
    <row r="242" spans="1:118" ht="21" hidden="1" x14ac:dyDescent="0.35">
      <c r="A242" s="1583"/>
      <c r="B242" s="1584"/>
      <c r="C242" s="1267" t="s">
        <v>415</v>
      </c>
      <c r="D242" s="1267" t="s">
        <v>415</v>
      </c>
      <c r="E242" s="1587">
        <f t="shared" ref="E242:K242" si="503">E241/7</f>
        <v>0</v>
      </c>
      <c r="F242" s="1587">
        <f t="shared" si="503"/>
        <v>0</v>
      </c>
      <c r="G242" s="1587">
        <f t="shared" si="503"/>
        <v>0</v>
      </c>
      <c r="H242" s="1587">
        <f t="shared" si="503"/>
        <v>0</v>
      </c>
      <c r="I242" s="1587">
        <f t="shared" si="503"/>
        <v>0</v>
      </c>
      <c r="J242" s="1587">
        <f t="shared" si="503"/>
        <v>0</v>
      </c>
      <c r="K242" s="1587">
        <f t="shared" si="503"/>
        <v>0</v>
      </c>
      <c r="L242" s="1587"/>
      <c r="M242" s="1587">
        <f t="shared" ref="M242:W242" si="504">M241/7</f>
        <v>0</v>
      </c>
      <c r="N242" s="1587">
        <f t="shared" si="504"/>
        <v>0</v>
      </c>
      <c r="O242" s="1587">
        <f t="shared" si="504"/>
        <v>0</v>
      </c>
      <c r="P242" s="1587">
        <f t="shared" si="504"/>
        <v>0</v>
      </c>
      <c r="Q242" s="1587">
        <f t="shared" si="504"/>
        <v>0</v>
      </c>
      <c r="R242" s="1587">
        <f t="shared" si="504"/>
        <v>0</v>
      </c>
      <c r="S242" s="1587">
        <f t="shared" si="504"/>
        <v>0</v>
      </c>
      <c r="T242" s="1587">
        <f t="shared" si="504"/>
        <v>0</v>
      </c>
      <c r="U242" s="1587">
        <f t="shared" si="504"/>
        <v>0</v>
      </c>
      <c r="V242" s="1587">
        <f t="shared" si="504"/>
        <v>0</v>
      </c>
      <c r="W242" s="1587">
        <f t="shared" si="504"/>
        <v>0</v>
      </c>
      <c r="X242" s="1587"/>
      <c r="Y242" s="1587">
        <f t="shared" ref="Y242:AI242" si="505">Y241/7</f>
        <v>0</v>
      </c>
      <c r="Z242" s="1587">
        <f t="shared" si="505"/>
        <v>0</v>
      </c>
      <c r="AA242" s="1587">
        <f t="shared" si="505"/>
        <v>0</v>
      </c>
      <c r="AB242" s="1587">
        <f t="shared" si="505"/>
        <v>26.714285714285715</v>
      </c>
      <c r="AC242" s="1587">
        <f t="shared" si="505"/>
        <v>26.857142857142858</v>
      </c>
      <c r="AD242" s="1587">
        <f t="shared" si="505"/>
        <v>25.428571428571427</v>
      </c>
      <c r="AE242" s="1587">
        <f t="shared" si="505"/>
        <v>25.857142857142858</v>
      </c>
      <c r="AF242" s="1587">
        <f t="shared" si="505"/>
        <v>25.142857142857142</v>
      </c>
      <c r="AG242" s="1587">
        <f t="shared" si="505"/>
        <v>25.571428571428573</v>
      </c>
      <c r="AH242" s="1587">
        <f t="shared" si="505"/>
        <v>25.857142857142858</v>
      </c>
      <c r="AI242" s="1587">
        <f t="shared" si="505"/>
        <v>26.142857142857142</v>
      </c>
      <c r="AJ242" s="1587"/>
      <c r="AK242" s="1587">
        <f t="shared" ref="AK242:BF242" si="506">AK241/7</f>
        <v>-22.428571428571427</v>
      </c>
      <c r="AL242" s="1587">
        <f t="shared" si="506"/>
        <v>-22</v>
      </c>
      <c r="AM242" s="1587">
        <f t="shared" si="506"/>
        <v>29.428571428571427</v>
      </c>
      <c r="AN242" s="1587">
        <f t="shared" si="506"/>
        <v>29.857142857142858</v>
      </c>
      <c r="AO242" s="1587">
        <f t="shared" si="506"/>
        <v>29.142857142857142</v>
      </c>
      <c r="AP242" s="1587">
        <f t="shared" si="506"/>
        <v>26.571428571428573</v>
      </c>
      <c r="AQ242" s="1587">
        <f t="shared" si="506"/>
        <v>78.142857142857139</v>
      </c>
      <c r="AR242" s="1587">
        <f t="shared" si="506"/>
        <v>26.285714285714285</v>
      </c>
      <c r="AS242" s="1587">
        <f t="shared" si="506"/>
        <v>25.714285714285715</v>
      </c>
      <c r="AT242" s="1587">
        <f t="shared" si="506"/>
        <v>25</v>
      </c>
      <c r="AU242" s="1587" t="e">
        <f t="shared" si="506"/>
        <v>#VALUE!</v>
      </c>
      <c r="AV242" s="1587">
        <f t="shared" si="506"/>
        <v>82</v>
      </c>
      <c r="AW242" s="1587">
        <f t="shared" si="506"/>
        <v>28.714285714285715</v>
      </c>
      <c r="AX242" s="1587">
        <f t="shared" si="506"/>
        <v>78.428571428571431</v>
      </c>
      <c r="AY242" s="1587">
        <f t="shared" si="506"/>
        <v>26.571428571428573</v>
      </c>
      <c r="AZ242" s="1587">
        <f t="shared" si="506"/>
        <v>26</v>
      </c>
      <c r="BA242" s="1587">
        <f t="shared" si="506"/>
        <v>25.285714285714285</v>
      </c>
      <c r="BB242" s="1587">
        <f t="shared" si="506"/>
        <v>24.714285714285715</v>
      </c>
      <c r="BC242" s="1587">
        <f t="shared" si="506"/>
        <v>24.142857142857142</v>
      </c>
      <c r="BD242" s="1587">
        <f t="shared" si="506"/>
        <v>23.714285714285715</v>
      </c>
      <c r="BE242" s="1587">
        <f t="shared" si="506"/>
        <v>22.857142857142858</v>
      </c>
      <c r="BF242" s="1587">
        <f t="shared" si="506"/>
        <v>23.142857142857142</v>
      </c>
      <c r="BG242" s="1587"/>
      <c r="BH242" s="1587">
        <f>BH241/7</f>
        <v>26</v>
      </c>
      <c r="BI242" s="1587">
        <f>BI241/7</f>
        <v>25.142857142857142</v>
      </c>
      <c r="BJ242" s="1587">
        <f>BJ241/7</f>
        <v>24.571428571428573</v>
      </c>
      <c r="BK242" s="1587">
        <f>BK241/7</f>
        <v>25.857142857142858</v>
      </c>
      <c r="BL242" s="1587">
        <f>BL241/7</f>
        <v>26.285714285714285</v>
      </c>
      <c r="BM242" s="1587">
        <f t="shared" ref="BM242:BR242" si="507">BM241/7</f>
        <v>25.571428571428573</v>
      </c>
      <c r="BN242" s="1587">
        <f t="shared" si="507"/>
        <v>25</v>
      </c>
      <c r="BO242" s="1587">
        <f t="shared" si="507"/>
        <v>24.428571428571427</v>
      </c>
      <c r="BP242" s="1587">
        <f t="shared" si="507"/>
        <v>23.714285714285715</v>
      </c>
      <c r="BQ242" s="1587">
        <f t="shared" si="507"/>
        <v>23.142857142857142</v>
      </c>
      <c r="BR242" s="1587">
        <f t="shared" si="507"/>
        <v>22.428571428571427</v>
      </c>
      <c r="BS242" s="113">
        <f t="shared" si="475"/>
        <v>24.598214285714288</v>
      </c>
      <c r="BT242" s="113">
        <f t="shared" si="475"/>
        <v>24.419642857142861</v>
      </c>
      <c r="BU242" s="113">
        <f t="shared" si="475"/>
        <v>24.412388392857149</v>
      </c>
      <c r="BV242" s="113">
        <f t="shared" si="475"/>
        <v>24.4296875</v>
      </c>
      <c r="BW242" s="113">
        <f t="shared" si="475"/>
        <v>24.473318917410719</v>
      </c>
      <c r="BX242" s="113">
        <f t="shared" si="475"/>
        <v>24.571602957589288</v>
      </c>
      <c r="BY242" s="113">
        <f t="shared" si="475"/>
        <v>24.654756818498889</v>
      </c>
      <c r="BZ242" s="113">
        <f t="shared" si="475"/>
        <v>24.649865414915972</v>
      </c>
      <c r="CA242" s="113">
        <f t="shared" si="475"/>
        <v>24.570733463062965</v>
      </c>
      <c r="CB242" s="113">
        <f t="shared" si="475"/>
        <v>24.541733949654652</v>
      </c>
      <c r="CC242" s="113">
        <f t="shared" si="475"/>
        <v>24.541693060927265</v>
      </c>
      <c r="CD242" s="113">
        <f t="shared" si="475"/>
        <v>24.464316066369136</v>
      </c>
      <c r="CE242" s="113">
        <f t="shared" si="475"/>
        <v>24.361726582558134</v>
      </c>
      <c r="CF242" s="113">
        <f t="shared" si="475"/>
        <v>24.296602317554637</v>
      </c>
      <c r="CG242" s="113">
        <f t="shared" si="475"/>
        <v>24.259056822410997</v>
      </c>
      <c r="CH242" s="113">
        <f t="shared" si="475"/>
        <v>24.251293933527663</v>
      </c>
      <c r="CI242" s="113">
        <f t="shared" ref="CI242:CP242" si="508">AVERAGE(BQ242:CG242)</f>
        <v>24.283339292829154</v>
      </c>
      <c r="CJ242" s="113">
        <f t="shared" si="508"/>
        <v>24.34854145698624</v>
      </c>
      <c r="CK242" s="113">
        <f t="shared" si="508"/>
        <v>24.457645449001401</v>
      </c>
      <c r="CL242" s="113">
        <f t="shared" si="508"/>
        <v>24.442958812017402</v>
      </c>
      <c r="CM242" s="113">
        <f t="shared" si="508"/>
        <v>24.445194258597315</v>
      </c>
      <c r="CN242" s="113">
        <f t="shared" si="508"/>
        <v>24.446992518547916</v>
      </c>
      <c r="CO242" s="113">
        <f t="shared" si="508"/>
        <v>24.447904680818347</v>
      </c>
      <c r="CP242" s="113">
        <f t="shared" si="508"/>
        <v>24.446356069120533</v>
      </c>
      <c r="CQ242" s="113"/>
      <c r="CR242" s="113">
        <f>AVERAGE(BZ242:CP242)</f>
        <v>24.426820832288222</v>
      </c>
      <c r="CS242" s="103">
        <f>CS241/7</f>
        <v>26.571428571428573</v>
      </c>
      <c r="CT242" s="103">
        <f>CT241/7</f>
        <v>26</v>
      </c>
      <c r="CU242" s="103"/>
      <c r="CV242" s="103">
        <f>CV241/7</f>
        <v>26.714285714285715</v>
      </c>
      <c r="CW242" s="103">
        <f>CW241/7</f>
        <v>25</v>
      </c>
      <c r="CX242" s="103"/>
      <c r="CY242" s="103">
        <f>CY241/7</f>
        <v>25.857142857142858</v>
      </c>
      <c r="CZ242" s="103">
        <f>CZ241/7</f>
        <v>25.571428571428573</v>
      </c>
      <c r="DA242" s="103">
        <f>DA241/7</f>
        <v>78.428571428571431</v>
      </c>
      <c r="DB242" s="103">
        <f>DB241/7</f>
        <v>25.857142857142858</v>
      </c>
      <c r="DC242" s="113"/>
      <c r="DD242" s="102">
        <f>DD241/7</f>
        <v>32.5</v>
      </c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</row>
    <row r="243" spans="1:118" ht="21" hidden="1" x14ac:dyDescent="0.35">
      <c r="A243" s="1583"/>
      <c r="B243" s="1584"/>
      <c r="C243" s="1267" t="s">
        <v>416</v>
      </c>
      <c r="D243" s="1267" t="s">
        <v>416</v>
      </c>
      <c r="E243" s="1587"/>
      <c r="F243" s="1587"/>
      <c r="G243" s="1587"/>
      <c r="H243" s="1587"/>
      <c r="I243" s="1587"/>
      <c r="J243" s="1587"/>
      <c r="K243" s="1587"/>
      <c r="L243" s="1587"/>
      <c r="M243" s="1587"/>
      <c r="N243" s="1587"/>
      <c r="O243" s="1587"/>
      <c r="P243" s="1587"/>
      <c r="Q243" s="1587"/>
      <c r="R243" s="1587"/>
      <c r="S243" s="1587"/>
      <c r="T243" s="1587"/>
      <c r="U243" s="1587"/>
      <c r="V243" s="1587"/>
      <c r="W243" s="1587"/>
      <c r="X243" s="1587"/>
      <c r="Y243" s="1587"/>
      <c r="Z243" s="1587"/>
      <c r="AA243" s="1587"/>
      <c r="AB243" s="1587"/>
      <c r="AC243" s="1587"/>
      <c r="AD243" s="1587"/>
      <c r="AE243" s="1587"/>
      <c r="AF243" s="1587"/>
      <c r="AG243" s="1587"/>
      <c r="AH243" s="1587"/>
      <c r="AI243" s="1587"/>
      <c r="AJ243" s="1587"/>
      <c r="AK243" s="1587"/>
      <c r="AL243" s="1587"/>
      <c r="AM243" s="1587"/>
      <c r="AN243" s="1587"/>
      <c r="AO243" s="1587"/>
      <c r="AP243" s="1587"/>
      <c r="AQ243" s="1587"/>
      <c r="AR243" s="1587"/>
      <c r="AS243" s="1587"/>
      <c r="AT243" s="1587"/>
      <c r="AU243" s="1587"/>
      <c r="AV243" s="1587"/>
      <c r="AW243" s="1587"/>
      <c r="AX243" s="1587"/>
      <c r="AY243" s="1587"/>
      <c r="AZ243" s="1587"/>
      <c r="BA243" s="1587">
        <f t="shared" ref="BA243:BF243" si="509">BA110-BA124</f>
        <v>88</v>
      </c>
      <c r="BB243" s="1587">
        <f t="shared" si="509"/>
        <v>98</v>
      </c>
      <c r="BC243" s="1587">
        <f t="shared" si="509"/>
        <v>94</v>
      </c>
      <c r="BD243" s="1587">
        <f t="shared" si="509"/>
        <v>91</v>
      </c>
      <c r="BE243" s="1587">
        <f t="shared" si="509"/>
        <v>92</v>
      </c>
      <c r="BF243" s="1587">
        <f t="shared" si="509"/>
        <v>87</v>
      </c>
      <c r="BG243" s="1587"/>
      <c r="BH243" s="1587">
        <f t="shared" ref="BH243:BR243" si="510">BH110-BH124</f>
        <v>114</v>
      </c>
      <c r="BI243" s="1587">
        <f t="shared" si="510"/>
        <v>108</v>
      </c>
      <c r="BJ243" s="1587">
        <f t="shared" si="510"/>
        <v>97</v>
      </c>
      <c r="BK243" s="1587">
        <f t="shared" si="510"/>
        <v>113</v>
      </c>
      <c r="BL243" s="1587">
        <f t="shared" si="510"/>
        <v>123</v>
      </c>
      <c r="BM243" s="1587">
        <f t="shared" si="510"/>
        <v>97</v>
      </c>
      <c r="BN243" s="1587">
        <f t="shared" si="510"/>
        <v>107</v>
      </c>
      <c r="BO243" s="1587">
        <f t="shared" si="510"/>
        <v>103</v>
      </c>
      <c r="BP243" s="1587">
        <f t="shared" si="510"/>
        <v>98</v>
      </c>
      <c r="BQ243" s="1587">
        <f t="shared" si="510"/>
        <v>94</v>
      </c>
      <c r="BR243" s="1587">
        <f t="shared" si="510"/>
        <v>82</v>
      </c>
      <c r="BS243" s="113">
        <f t="shared" si="475"/>
        <v>100.25</v>
      </c>
      <c r="BT243" s="113">
        <f t="shared" si="475"/>
        <v>99.875</v>
      </c>
      <c r="BU243" s="113">
        <f t="shared" si="475"/>
        <v>100.015625</v>
      </c>
      <c r="BV243" s="113">
        <f t="shared" si="475"/>
        <v>100.3828125</v>
      </c>
      <c r="BW243" s="113">
        <f t="shared" si="475"/>
        <v>100.9462890625</v>
      </c>
      <c r="BX243" s="113">
        <f t="shared" si="475"/>
        <v>101.47021484375</v>
      </c>
      <c r="BY243" s="113">
        <f t="shared" si="475"/>
        <v>102.34185791015625</v>
      </c>
      <c r="BZ243" s="113">
        <f t="shared" si="475"/>
        <v>102.29058478860294</v>
      </c>
      <c r="CA243" s="113">
        <f t="shared" si="475"/>
        <v>101.60481172449448</v>
      </c>
      <c r="CB243" s="113">
        <f t="shared" si="475"/>
        <v>101.26896377088289</v>
      </c>
      <c r="CC243" s="113">
        <f t="shared" si="475"/>
        <v>101.53983504879433</v>
      </c>
      <c r="CD243" s="113">
        <f t="shared" si="475"/>
        <v>100.84977409414039</v>
      </c>
      <c r="CE243" s="113">
        <f t="shared" si="475"/>
        <v>99.58741144995183</v>
      </c>
      <c r="CF243" s="113">
        <f t="shared" si="475"/>
        <v>99.813868749607153</v>
      </c>
      <c r="CG243" s="113">
        <f t="shared" ref="CG243:CP243" si="511">CG110-CG124</f>
        <v>103</v>
      </c>
      <c r="CH243" s="113">
        <f t="shared" si="511"/>
        <v>113</v>
      </c>
      <c r="CI243" s="113">
        <f t="shared" si="511"/>
        <v>115</v>
      </c>
      <c r="CJ243" s="113">
        <f t="shared" si="511"/>
        <v>118</v>
      </c>
      <c r="CK243" s="113">
        <f t="shared" si="511"/>
        <v>99</v>
      </c>
      <c r="CL243" s="113">
        <f t="shared" si="511"/>
        <v>109</v>
      </c>
      <c r="CM243" s="113">
        <f t="shared" si="511"/>
        <v>105</v>
      </c>
      <c r="CN243" s="113">
        <f t="shared" si="511"/>
        <v>93</v>
      </c>
      <c r="CO243" s="113">
        <f t="shared" si="511"/>
        <v>89</v>
      </c>
      <c r="CP243" s="113">
        <f t="shared" si="511"/>
        <v>84</v>
      </c>
      <c r="CQ243" s="113"/>
      <c r="CR243" s="113">
        <f>CR110-CR124</f>
        <v>118</v>
      </c>
      <c r="CS243" s="113">
        <f>CS110-CS124</f>
        <v>118</v>
      </c>
      <c r="CT243" s="113">
        <f>CT110-CT124</f>
        <v>121</v>
      </c>
      <c r="CU243" s="113"/>
      <c r="CV243" s="113">
        <f>CV110-CV124</f>
        <v>119</v>
      </c>
      <c r="CW243" s="113">
        <f>CW110-CW124</f>
        <v>107</v>
      </c>
      <c r="CX243" s="113"/>
      <c r="CY243" s="113">
        <f>CY110-CY124</f>
        <v>106</v>
      </c>
      <c r="CZ243" s="113">
        <f>CZ110-CZ124</f>
        <v>104</v>
      </c>
      <c r="DA243" s="113">
        <f>DA110-DA124</f>
        <v>102</v>
      </c>
      <c r="DB243" s="113">
        <f>DB110-DB124</f>
        <v>106</v>
      </c>
      <c r="DC243" s="113"/>
      <c r="DD243" s="102">
        <f>AVERAGE(DB243,DA243,CZ243,CY243,CW243,CV243,CT243,CS243)</f>
        <v>110.375</v>
      </c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</row>
    <row r="244" spans="1:118" ht="21" hidden="1" x14ac:dyDescent="0.35">
      <c r="A244" s="1583"/>
      <c r="B244" s="1584"/>
      <c r="C244" s="1267" t="s">
        <v>417</v>
      </c>
      <c r="D244" s="1267" t="s">
        <v>417</v>
      </c>
      <c r="E244" s="1587"/>
      <c r="F244" s="1587"/>
      <c r="G244" s="1587"/>
      <c r="H244" s="1587"/>
      <c r="I244" s="1587"/>
      <c r="J244" s="1587"/>
      <c r="K244" s="1587"/>
      <c r="L244" s="1587"/>
      <c r="M244" s="1587"/>
      <c r="N244" s="1587"/>
      <c r="O244" s="1587"/>
      <c r="P244" s="1587"/>
      <c r="Q244" s="1587"/>
      <c r="R244" s="1587"/>
      <c r="S244" s="1587"/>
      <c r="T244" s="1587"/>
      <c r="U244" s="1587"/>
      <c r="V244" s="1587"/>
      <c r="W244" s="1587"/>
      <c r="X244" s="1587"/>
      <c r="Y244" s="1587"/>
      <c r="Z244" s="1587"/>
      <c r="AA244" s="1587"/>
      <c r="AB244" s="1587"/>
      <c r="AC244" s="1587"/>
      <c r="AD244" s="1587"/>
      <c r="AE244" s="1587"/>
      <c r="AF244" s="1587"/>
      <c r="AG244" s="1587"/>
      <c r="AH244" s="1587"/>
      <c r="AI244" s="1587"/>
      <c r="AJ244" s="1587"/>
      <c r="AK244" s="1587"/>
      <c r="AL244" s="1587"/>
      <c r="AM244" s="1587"/>
      <c r="AN244" s="1587"/>
      <c r="AO244" s="1587"/>
      <c r="AP244" s="1587"/>
      <c r="AQ244" s="1587"/>
      <c r="AR244" s="1587"/>
      <c r="AS244" s="1587"/>
      <c r="AT244" s="1587"/>
      <c r="AU244" s="1587"/>
      <c r="AV244" s="1587"/>
      <c r="AW244" s="1587"/>
      <c r="AX244" s="1587"/>
      <c r="AY244" s="1587"/>
      <c r="AZ244" s="1587"/>
      <c r="BA244" s="1587">
        <f>BA243/7</f>
        <v>12.571428571428571</v>
      </c>
      <c r="BB244" s="1587">
        <f t="shared" ref="BB244:BR244" si="512">BB243/7</f>
        <v>14</v>
      </c>
      <c r="BC244" s="1587">
        <f t="shared" si="512"/>
        <v>13.428571428571429</v>
      </c>
      <c r="BD244" s="1587">
        <f t="shared" si="512"/>
        <v>13</v>
      </c>
      <c r="BE244" s="1587">
        <f t="shared" si="512"/>
        <v>13.142857142857142</v>
      </c>
      <c r="BF244" s="1587">
        <f t="shared" si="512"/>
        <v>12.428571428571429</v>
      </c>
      <c r="BG244" s="1587"/>
      <c r="BH244" s="1587">
        <f t="shared" si="512"/>
        <v>16.285714285714285</v>
      </c>
      <c r="BI244" s="1587">
        <f t="shared" si="512"/>
        <v>15.428571428571429</v>
      </c>
      <c r="BJ244" s="1587">
        <f t="shared" si="512"/>
        <v>13.857142857142858</v>
      </c>
      <c r="BK244" s="1587">
        <f t="shared" si="512"/>
        <v>16.142857142857142</v>
      </c>
      <c r="BL244" s="1587">
        <f t="shared" si="512"/>
        <v>17.571428571428573</v>
      </c>
      <c r="BM244" s="1587">
        <f t="shared" si="512"/>
        <v>13.857142857142858</v>
      </c>
      <c r="BN244" s="1587">
        <f t="shared" si="512"/>
        <v>15.285714285714286</v>
      </c>
      <c r="BO244" s="1587">
        <f t="shared" si="512"/>
        <v>14.714285714285714</v>
      </c>
      <c r="BP244" s="1587">
        <f t="shared" si="512"/>
        <v>14</v>
      </c>
      <c r="BQ244" s="1587">
        <f t="shared" si="512"/>
        <v>13.428571428571429</v>
      </c>
      <c r="BR244" s="1587">
        <f t="shared" si="512"/>
        <v>11.714285714285714</v>
      </c>
      <c r="BS244" s="113">
        <f t="shared" si="475"/>
        <v>14.321428571428573</v>
      </c>
      <c r="BT244" s="113">
        <f t="shared" si="475"/>
        <v>14.267857142857142</v>
      </c>
      <c r="BU244" s="113">
        <f t="shared" si="475"/>
        <v>14.287946428571429</v>
      </c>
      <c r="BV244" s="113">
        <f t="shared" si="475"/>
        <v>14.340401785714285</v>
      </c>
      <c r="BW244" s="113">
        <f t="shared" si="475"/>
        <v>14.4208984375</v>
      </c>
      <c r="BX244" s="113">
        <f t="shared" si="475"/>
        <v>14.495744977678571</v>
      </c>
      <c r="BY244" s="113">
        <f t="shared" si="475"/>
        <v>14.620265415736606</v>
      </c>
      <c r="BZ244" s="113">
        <f t="shared" si="475"/>
        <v>14.612940684086134</v>
      </c>
      <c r="CA244" s="113">
        <f t="shared" si="475"/>
        <v>14.514973103499212</v>
      </c>
      <c r="CB244" s="113">
        <f t="shared" si="475"/>
        <v>14.466994824411843</v>
      </c>
      <c r="CC244" s="113">
        <f t="shared" si="475"/>
        <v>14.505690721256332</v>
      </c>
      <c r="CD244" s="113">
        <f t="shared" si="475"/>
        <v>14.407110584877199</v>
      </c>
      <c r="CE244" s="113">
        <f t="shared" si="475"/>
        <v>14.226773064278833</v>
      </c>
      <c r="CF244" s="113">
        <f t="shared" si="475"/>
        <v>14.259124107086734</v>
      </c>
      <c r="CG244" s="113">
        <f t="shared" si="475"/>
        <v>14.196833447002296</v>
      </c>
      <c r="CH244" s="113">
        <f t="shared" si="475"/>
        <v>14.17005923481412</v>
      </c>
      <c r="CI244" s="113">
        <f t="shared" ref="CI244:CP244" si="513">AVERAGE(BQ244:CG244)</f>
        <v>14.181637672873078</v>
      </c>
      <c r="CJ244" s="113">
        <f t="shared" si="513"/>
        <v>14.225254602652059</v>
      </c>
      <c r="CK244" s="113">
        <f t="shared" si="513"/>
        <v>14.3703929531572</v>
      </c>
      <c r="CL244" s="113">
        <f t="shared" si="513"/>
        <v>14.364735660876228</v>
      </c>
      <c r="CM244" s="113">
        <f t="shared" si="513"/>
        <v>14.370767179129173</v>
      </c>
      <c r="CN244" s="113">
        <f t="shared" si="513"/>
        <v>14.375284192794158</v>
      </c>
      <c r="CO244" s="113">
        <f t="shared" si="513"/>
        <v>14.377070392406798</v>
      </c>
      <c r="CP244" s="113">
        <f t="shared" si="513"/>
        <v>14.374387201541751</v>
      </c>
      <c r="CQ244" s="113"/>
      <c r="CR244" s="113">
        <f>AVERAGE(BZ244:CP244)</f>
        <v>14.352942919220183</v>
      </c>
      <c r="CS244" s="103">
        <f>CS243/7</f>
        <v>16.857142857142858</v>
      </c>
      <c r="CT244" s="103">
        <f>CT243/7</f>
        <v>17.285714285714285</v>
      </c>
      <c r="CU244" s="103"/>
      <c r="CV244" s="103">
        <f>CV243/7</f>
        <v>17</v>
      </c>
      <c r="CW244" s="103">
        <f>CW243/7</f>
        <v>15.285714285714286</v>
      </c>
      <c r="CX244" s="103"/>
      <c r="CY244" s="103">
        <f>CY243/7</f>
        <v>15.142857142857142</v>
      </c>
      <c r="CZ244" s="103">
        <f>CZ243/7</f>
        <v>14.857142857142858</v>
      </c>
      <c r="DA244" s="103">
        <f>DA243/7</f>
        <v>14.571428571428571</v>
      </c>
      <c r="DB244" s="103">
        <f>DB243/7</f>
        <v>15.142857142857142</v>
      </c>
      <c r="DC244" s="113"/>
      <c r="DD244" s="102">
        <f>DD243/7</f>
        <v>15.767857142857142</v>
      </c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</row>
    <row r="245" spans="1:118" ht="21" hidden="1" x14ac:dyDescent="0.35">
      <c r="A245" s="1583"/>
      <c r="B245" s="1584"/>
      <c r="C245" s="1267" t="s">
        <v>418</v>
      </c>
      <c r="D245" s="1267"/>
      <c r="E245" s="1587"/>
      <c r="F245" s="1587"/>
      <c r="G245" s="1587"/>
      <c r="H245" s="1587"/>
      <c r="I245" s="1587"/>
      <c r="J245" s="1587"/>
      <c r="K245" s="1587"/>
      <c r="L245" s="1587"/>
      <c r="M245" s="1587"/>
      <c r="N245" s="1587"/>
      <c r="O245" s="1587"/>
      <c r="P245" s="1587"/>
      <c r="Q245" s="1587"/>
      <c r="R245" s="1587"/>
      <c r="S245" s="1587"/>
      <c r="T245" s="1587"/>
      <c r="U245" s="1587"/>
      <c r="V245" s="1587"/>
      <c r="W245" s="1587"/>
      <c r="X245" s="1587"/>
      <c r="Y245" s="1587"/>
      <c r="Z245" s="1587"/>
      <c r="AA245" s="1587"/>
      <c r="AB245" s="1587"/>
      <c r="AC245" s="1587"/>
      <c r="AD245" s="1587"/>
      <c r="AE245" s="1587"/>
      <c r="AF245" s="1587"/>
      <c r="AG245" s="1587"/>
      <c r="AH245" s="1587"/>
      <c r="AI245" s="1587"/>
      <c r="AJ245" s="1587"/>
      <c r="AK245" s="1587"/>
      <c r="AL245" s="1587"/>
      <c r="AM245" s="1587"/>
      <c r="AN245" s="1587"/>
      <c r="AO245" s="1587"/>
      <c r="AP245" s="1587"/>
      <c r="AQ245" s="1587"/>
      <c r="AR245" s="1587"/>
      <c r="AS245" s="1587"/>
      <c r="AT245" s="1587"/>
      <c r="AU245" s="1587"/>
      <c r="AV245" s="1587"/>
      <c r="AW245" s="1587"/>
      <c r="AX245" s="1587"/>
      <c r="AY245" s="1587"/>
      <c r="AZ245" s="1587"/>
      <c r="BA245" s="1587"/>
      <c r="BB245" s="1587"/>
      <c r="BC245" s="1587"/>
      <c r="BD245" s="1587"/>
      <c r="BE245" s="1587"/>
      <c r="BF245" s="1587"/>
      <c r="BG245" s="1587"/>
      <c r="BH245" s="1587"/>
      <c r="CG245" s="13">
        <f t="shared" ref="CG245:CP245" si="514">CG110-CG129</f>
        <v>119</v>
      </c>
      <c r="CH245" s="13">
        <f t="shared" si="514"/>
        <v>109</v>
      </c>
      <c r="CI245" s="13">
        <f t="shared" si="514"/>
        <v>109</v>
      </c>
      <c r="CJ245" s="13">
        <f t="shared" si="514"/>
        <v>109</v>
      </c>
      <c r="CK245" s="13">
        <f t="shared" si="514"/>
        <v>109</v>
      </c>
      <c r="CL245" s="13">
        <f t="shared" si="514"/>
        <v>109</v>
      </c>
      <c r="CM245" s="13">
        <f t="shared" si="514"/>
        <v>109</v>
      </c>
      <c r="CN245" s="13">
        <f t="shared" si="514"/>
        <v>109</v>
      </c>
      <c r="CO245" s="13">
        <f t="shared" si="514"/>
        <v>109</v>
      </c>
      <c r="CP245" s="13">
        <f t="shared" si="514"/>
        <v>109</v>
      </c>
      <c r="CQ245" s="13"/>
      <c r="CR245" s="13">
        <f>CR110-CR129</f>
        <v>121</v>
      </c>
      <c r="CS245" s="13">
        <f>CS110-CS129</f>
        <v>109</v>
      </c>
      <c r="CT245" s="13">
        <f>CT110-CT129</f>
        <v>109</v>
      </c>
      <c r="CV245" s="13">
        <f>CV110-CV129</f>
        <v>109</v>
      </c>
      <c r="CW245" s="13">
        <f>CW110-CW129</f>
        <v>109</v>
      </c>
      <c r="CY245" s="13">
        <f>CY110-CY129</f>
        <v>109</v>
      </c>
      <c r="CZ245" s="13">
        <f>CZ110-CZ129</f>
        <v>109</v>
      </c>
      <c r="DA245" s="13">
        <f>DA110-DA129</f>
        <v>109</v>
      </c>
      <c r="DB245" s="13">
        <f>DB110-DB129</f>
        <v>109</v>
      </c>
      <c r="DD245" s="102">
        <f>AVERAGE(DB245,DA245,CZ245,CY245,CW245,CV245,CT245,CS245)</f>
        <v>109</v>
      </c>
    </row>
    <row r="246" spans="1:118" ht="21" hidden="1" x14ac:dyDescent="0.35">
      <c r="A246" s="1583"/>
      <c r="B246" s="1584"/>
      <c r="C246" s="1267" t="s">
        <v>419</v>
      </c>
      <c r="D246" s="1267"/>
      <c r="E246" s="1587"/>
      <c r="F246" s="1587"/>
      <c r="G246" s="1587"/>
      <c r="H246" s="1587"/>
      <c r="I246" s="1587"/>
      <c r="J246" s="1587"/>
      <c r="K246" s="1587"/>
      <c r="L246" s="1587"/>
      <c r="M246" s="1587"/>
      <c r="N246" s="1587"/>
      <c r="O246" s="1587"/>
      <c r="P246" s="1587"/>
      <c r="Q246" s="1587"/>
      <c r="R246" s="1587"/>
      <c r="S246" s="1587"/>
      <c r="T246" s="1587"/>
      <c r="U246" s="1587"/>
      <c r="V246" s="1587"/>
      <c r="W246" s="1587"/>
      <c r="X246" s="1587"/>
      <c r="Y246" s="1587"/>
      <c r="Z246" s="1587"/>
      <c r="AA246" s="1587"/>
      <c r="AB246" s="1587"/>
      <c r="AC246" s="1587"/>
      <c r="AD246" s="1587"/>
      <c r="AE246" s="1587"/>
      <c r="AF246" s="1587"/>
      <c r="AG246" s="1587"/>
      <c r="AH246" s="1587"/>
      <c r="AI246" s="1587"/>
      <c r="AJ246" s="1587"/>
      <c r="AK246" s="1587"/>
      <c r="AL246" s="1587"/>
      <c r="AM246" s="1587"/>
      <c r="AN246" s="1587"/>
      <c r="AO246" s="1587"/>
      <c r="AP246" s="1587"/>
      <c r="AQ246" s="1587"/>
      <c r="AR246" s="1587"/>
      <c r="AS246" s="1587"/>
      <c r="AT246" s="1587"/>
      <c r="AU246" s="1587"/>
      <c r="AV246" s="1587"/>
      <c r="AW246" s="1587"/>
      <c r="AX246" s="1587"/>
      <c r="AY246" s="1587"/>
      <c r="AZ246" s="1587"/>
      <c r="BA246" s="1587"/>
      <c r="BB246" s="1587"/>
      <c r="BC246" s="1587"/>
      <c r="BD246" s="1587"/>
      <c r="BE246" s="1587"/>
      <c r="BF246" s="1587"/>
      <c r="BG246" s="1587"/>
      <c r="BH246" s="1587"/>
      <c r="CG246" s="13">
        <f>CG245/7</f>
        <v>17</v>
      </c>
      <c r="CH246" s="103">
        <f t="shared" ref="CH246:CR246" si="515">CH245/7</f>
        <v>15.571428571428571</v>
      </c>
      <c r="CI246" s="103">
        <f t="shared" si="515"/>
        <v>15.571428571428571</v>
      </c>
      <c r="CJ246" s="103">
        <f t="shared" si="515"/>
        <v>15.571428571428571</v>
      </c>
      <c r="CK246" s="103">
        <f t="shared" si="515"/>
        <v>15.571428571428571</v>
      </c>
      <c r="CL246" s="103">
        <f t="shared" si="515"/>
        <v>15.571428571428571</v>
      </c>
      <c r="CM246" s="103">
        <f t="shared" si="515"/>
        <v>15.571428571428571</v>
      </c>
      <c r="CN246" s="103">
        <f t="shared" si="515"/>
        <v>15.571428571428571</v>
      </c>
      <c r="CO246" s="103">
        <f t="shared" si="515"/>
        <v>15.571428571428571</v>
      </c>
      <c r="CP246" s="103">
        <f t="shared" si="515"/>
        <v>15.571428571428571</v>
      </c>
      <c r="CQ246" s="103"/>
      <c r="CR246" s="103">
        <f t="shared" si="515"/>
        <v>17.285714285714285</v>
      </c>
      <c r="CS246" s="103">
        <f>CS245/7</f>
        <v>15.571428571428571</v>
      </c>
      <c r="CT246" s="103">
        <f>CT245/7</f>
        <v>15.571428571428571</v>
      </c>
      <c r="CU246" s="103"/>
      <c r="CV246" s="103">
        <f>CV245/7</f>
        <v>15.571428571428571</v>
      </c>
      <c r="CW246" s="103">
        <f>CW245/7</f>
        <v>15.571428571428571</v>
      </c>
      <c r="CX246" s="103"/>
      <c r="CY246" s="103">
        <f>CY245/7</f>
        <v>15.571428571428571</v>
      </c>
      <c r="CZ246" s="103">
        <f>CZ245/7</f>
        <v>15.571428571428571</v>
      </c>
      <c r="DA246" s="103">
        <f>DA245/7</f>
        <v>15.571428571428571</v>
      </c>
      <c r="DB246" s="103">
        <f>DB245/7</f>
        <v>15.571428571428571</v>
      </c>
      <c r="DC246" s="103"/>
      <c r="DD246" s="102">
        <f>DD245/7</f>
        <v>15.571428571428571</v>
      </c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</row>
    <row r="247" spans="1:118" ht="21" hidden="1" x14ac:dyDescent="0.35">
      <c r="A247" s="1583"/>
      <c r="B247" s="1584"/>
      <c r="C247" s="1267"/>
      <c r="D247" s="1267"/>
      <c r="E247" s="1587"/>
      <c r="F247" s="1587"/>
      <c r="G247" s="1587"/>
      <c r="H247" s="1587"/>
      <c r="I247" s="1587"/>
      <c r="J247" s="1587"/>
      <c r="K247" s="1587"/>
      <c r="L247" s="1587"/>
      <c r="M247" s="1587"/>
      <c r="N247" s="1587"/>
      <c r="O247" s="1587"/>
      <c r="P247" s="1587"/>
      <c r="Q247" s="1587"/>
      <c r="R247" s="1587"/>
      <c r="S247" s="1587"/>
      <c r="T247" s="1587"/>
      <c r="U247" s="1587"/>
      <c r="V247" s="1587"/>
      <c r="W247" s="1587"/>
      <c r="X247" s="1587"/>
      <c r="Y247" s="1587"/>
      <c r="Z247" s="1587"/>
      <c r="AA247" s="1587"/>
      <c r="AB247" s="1587"/>
      <c r="AC247" s="1587"/>
      <c r="AD247" s="1587"/>
      <c r="AE247" s="1587"/>
      <c r="AF247" s="1587"/>
      <c r="AG247" s="1587"/>
      <c r="AH247" s="1587"/>
      <c r="AI247" s="1587"/>
      <c r="AJ247" s="1587"/>
      <c r="AK247" s="1587"/>
      <c r="AL247" s="1587"/>
      <c r="AM247" s="1587"/>
      <c r="AN247" s="1587"/>
      <c r="AO247" s="1587"/>
      <c r="AP247" s="1587"/>
      <c r="AQ247" s="1587"/>
      <c r="AR247" s="1587"/>
      <c r="AS247" s="1587"/>
      <c r="AT247" s="1587"/>
      <c r="AU247" s="1587"/>
      <c r="AV247" s="1587"/>
      <c r="AW247" s="1587"/>
      <c r="AX247" s="1587"/>
      <c r="AY247" s="1587"/>
      <c r="AZ247" s="1587"/>
      <c r="BA247" s="1587"/>
      <c r="BB247" s="1587"/>
      <c r="BC247" s="1587"/>
      <c r="BD247" s="1587"/>
      <c r="BE247" s="1587"/>
      <c r="BF247" s="1587"/>
      <c r="BG247" s="1587"/>
      <c r="BH247" s="1587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</row>
    <row r="248" spans="1:118" ht="21" hidden="1" x14ac:dyDescent="0.35">
      <c r="A248" s="1583"/>
      <c r="B248" s="1584"/>
      <c r="C248" s="1267"/>
      <c r="D248" s="1267"/>
      <c r="E248" s="1587"/>
      <c r="F248" s="1587"/>
      <c r="G248" s="1587"/>
      <c r="H248" s="1587"/>
      <c r="I248" s="1587"/>
      <c r="J248" s="1587"/>
      <c r="K248" s="1587"/>
      <c r="L248" s="1587"/>
      <c r="M248" s="1587"/>
      <c r="N248" s="1587"/>
      <c r="O248" s="1587"/>
      <c r="P248" s="1587"/>
      <c r="Q248" s="1587"/>
      <c r="R248" s="1587"/>
      <c r="S248" s="1587"/>
      <c r="T248" s="1587"/>
      <c r="U248" s="1587"/>
      <c r="V248" s="1587"/>
      <c r="W248" s="1587"/>
      <c r="X248" s="1587"/>
      <c r="Y248" s="1587"/>
      <c r="Z248" s="1587"/>
      <c r="AA248" s="1587"/>
      <c r="AB248" s="1587"/>
      <c r="AC248" s="1587"/>
      <c r="AD248" s="1587"/>
      <c r="AE248" s="1587"/>
      <c r="AF248" s="1587"/>
      <c r="AG248" s="1587"/>
      <c r="AH248" s="1587"/>
      <c r="AI248" s="1587"/>
      <c r="AJ248" s="1587"/>
      <c r="AK248" s="1587"/>
      <c r="AL248" s="1587"/>
      <c r="AM248" s="1587"/>
      <c r="AN248" s="1587"/>
      <c r="AO248" s="1587"/>
      <c r="AP248" s="1587"/>
      <c r="AQ248" s="1587"/>
      <c r="AR248" s="1587"/>
      <c r="AS248" s="1587"/>
      <c r="AT248" s="1587"/>
      <c r="AU248" s="1587"/>
      <c r="AV248" s="1587"/>
      <c r="AW248" s="1587"/>
      <c r="AX248" s="1587"/>
      <c r="AY248" s="1587"/>
      <c r="AZ248" s="1587"/>
      <c r="BA248" s="1587"/>
      <c r="BB248" s="1587"/>
      <c r="BC248" s="1587"/>
      <c r="BD248" s="1587"/>
      <c r="BE248" s="1587"/>
      <c r="BF248" s="1587"/>
      <c r="BG248" s="1587"/>
      <c r="BH248" s="1587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</row>
    <row r="249" spans="1:118" ht="21" hidden="1" x14ac:dyDescent="0.35">
      <c r="A249" s="1583"/>
      <c r="B249" s="1584"/>
      <c r="C249" s="1267"/>
      <c r="D249" s="1267"/>
      <c r="E249" s="1587"/>
      <c r="F249" s="1587"/>
      <c r="G249" s="1587"/>
      <c r="H249" s="1587"/>
      <c r="I249" s="1587"/>
      <c r="J249" s="1587"/>
      <c r="K249" s="1587"/>
      <c r="L249" s="1587"/>
      <c r="M249" s="1587"/>
      <c r="N249" s="1587"/>
      <c r="O249" s="1587"/>
      <c r="P249" s="1587"/>
      <c r="Q249" s="1587"/>
      <c r="R249" s="1587"/>
      <c r="S249" s="1587"/>
      <c r="T249" s="1587"/>
      <c r="U249" s="1587"/>
      <c r="V249" s="1587"/>
      <c r="W249" s="1587"/>
      <c r="X249" s="1587"/>
      <c r="Y249" s="1587"/>
      <c r="Z249" s="1587"/>
      <c r="AA249" s="1587"/>
      <c r="AB249" s="1587"/>
      <c r="AC249" s="1587"/>
      <c r="AD249" s="1587"/>
      <c r="AE249" s="1587"/>
      <c r="AF249" s="1587"/>
      <c r="AG249" s="1587"/>
      <c r="AH249" s="1587"/>
      <c r="AI249" s="1587"/>
      <c r="AJ249" s="1587"/>
      <c r="AK249" s="1587"/>
      <c r="AL249" s="1587"/>
      <c r="AM249" s="1587"/>
      <c r="AN249" s="1587"/>
      <c r="AO249" s="1587"/>
      <c r="AP249" s="1587"/>
      <c r="AQ249" s="1587"/>
      <c r="AR249" s="1587"/>
      <c r="AS249" s="1587"/>
      <c r="AT249" s="1587"/>
      <c r="AU249" s="1587"/>
      <c r="AV249" s="1587"/>
      <c r="AW249" s="1587"/>
      <c r="AX249" s="1587"/>
      <c r="AY249" s="1587"/>
      <c r="AZ249" s="1587"/>
      <c r="BA249" s="1587"/>
      <c r="BB249" s="1587"/>
      <c r="BC249" s="1587"/>
      <c r="BD249" s="1587"/>
      <c r="BE249" s="1587"/>
      <c r="BF249" s="1587"/>
      <c r="BG249" s="1587"/>
      <c r="BH249" s="1587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</row>
    <row r="250" spans="1:118" ht="21" hidden="1" x14ac:dyDescent="0.35">
      <c r="A250" s="1583"/>
      <c r="B250" s="1584"/>
      <c r="C250" s="1267"/>
      <c r="D250" s="1267"/>
      <c r="E250" s="1587"/>
      <c r="F250" s="1587"/>
      <c r="G250" s="1587"/>
      <c r="H250" s="1587"/>
      <c r="I250" s="1587"/>
      <c r="J250" s="1587"/>
      <c r="K250" s="1587"/>
      <c r="L250" s="1587"/>
      <c r="M250" s="1587"/>
      <c r="N250" s="1587"/>
      <c r="O250" s="1587"/>
      <c r="P250" s="1587"/>
      <c r="Q250" s="1587"/>
      <c r="R250" s="1587"/>
      <c r="S250" s="1587"/>
      <c r="T250" s="1587"/>
      <c r="U250" s="1587"/>
      <c r="V250" s="1587"/>
      <c r="W250" s="1587"/>
      <c r="X250" s="1587"/>
      <c r="Y250" s="1587"/>
      <c r="Z250" s="1587"/>
      <c r="AA250" s="1587"/>
      <c r="AB250" s="1587"/>
      <c r="AC250" s="1587"/>
      <c r="AD250" s="1587"/>
      <c r="AE250" s="1587"/>
      <c r="AF250" s="1587"/>
      <c r="AG250" s="1587"/>
      <c r="AH250" s="1587"/>
      <c r="AI250" s="1587"/>
      <c r="AJ250" s="1587"/>
      <c r="AK250" s="1587"/>
      <c r="AL250" s="1587"/>
      <c r="AM250" s="1587"/>
      <c r="AN250" s="1587"/>
      <c r="AO250" s="1587"/>
      <c r="AP250" s="1587"/>
      <c r="AQ250" s="1587"/>
      <c r="AR250" s="1587"/>
      <c r="AS250" s="1587"/>
      <c r="AT250" s="1587"/>
      <c r="AU250" s="1587"/>
      <c r="AV250" s="1587"/>
      <c r="AW250" s="1587"/>
      <c r="AX250" s="1587"/>
      <c r="AY250" s="1587"/>
      <c r="AZ250" s="1587"/>
      <c r="BA250" s="1587"/>
      <c r="BB250" s="1587"/>
      <c r="BC250" s="1587"/>
      <c r="BD250" s="1587"/>
      <c r="BE250" s="1587"/>
      <c r="BF250" s="1587"/>
      <c r="BG250" s="1587"/>
      <c r="BH250" s="1587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</row>
    <row r="251" spans="1:118" ht="21" hidden="1" x14ac:dyDescent="0.35">
      <c r="A251" s="1583"/>
      <c r="B251" s="1584"/>
      <c r="C251" s="1267"/>
      <c r="D251" s="1267"/>
      <c r="E251" s="1587"/>
      <c r="F251" s="1587"/>
      <c r="G251" s="1587"/>
      <c r="H251" s="1587"/>
      <c r="I251" s="1587"/>
      <c r="J251" s="1587"/>
      <c r="K251" s="1587"/>
      <c r="L251" s="1587"/>
      <c r="M251" s="1587"/>
      <c r="N251" s="1587"/>
      <c r="O251" s="1587"/>
      <c r="P251" s="1587"/>
      <c r="Q251" s="1587"/>
      <c r="R251" s="1587"/>
      <c r="S251" s="1587"/>
      <c r="T251" s="1587"/>
      <c r="U251" s="1587"/>
      <c r="V251" s="1587"/>
      <c r="W251" s="1587"/>
      <c r="X251" s="1587"/>
      <c r="Y251" s="1587"/>
      <c r="Z251" s="1587"/>
      <c r="AA251" s="1587"/>
      <c r="AB251" s="1587"/>
      <c r="AC251" s="1587"/>
      <c r="AD251" s="1587"/>
      <c r="AE251" s="1587"/>
      <c r="AF251" s="1587"/>
      <c r="AG251" s="1587"/>
      <c r="AH251" s="1587"/>
      <c r="AI251" s="1587"/>
      <c r="AJ251" s="1587"/>
      <c r="AK251" s="1587"/>
      <c r="AL251" s="1587"/>
      <c r="AM251" s="1587"/>
      <c r="AN251" s="1587"/>
      <c r="AO251" s="1587"/>
      <c r="AP251" s="1587"/>
      <c r="AQ251" s="1587"/>
      <c r="AR251" s="1587"/>
      <c r="AS251" s="1587"/>
      <c r="AT251" s="1587"/>
      <c r="AU251" s="1587"/>
      <c r="AV251" s="1587"/>
      <c r="AW251" s="1587"/>
      <c r="AX251" s="1587"/>
      <c r="AY251" s="1587"/>
      <c r="AZ251" s="1587"/>
      <c r="BA251" s="1587"/>
      <c r="BB251" s="1587"/>
      <c r="BC251" s="1587"/>
      <c r="BD251" s="1587"/>
      <c r="BE251" s="1587"/>
      <c r="BF251" s="1587"/>
      <c r="BG251" s="1587"/>
      <c r="BH251" s="1587"/>
    </row>
    <row r="252" spans="1:118" ht="21" hidden="1" x14ac:dyDescent="0.35">
      <c r="A252" s="1583"/>
      <c r="B252" s="1584"/>
      <c r="C252" s="1267"/>
      <c r="D252" s="1267"/>
      <c r="E252" s="1587"/>
      <c r="F252" s="1587"/>
      <c r="G252" s="1587"/>
      <c r="H252" s="1587"/>
      <c r="I252" s="1587"/>
      <c r="J252" s="1587"/>
      <c r="K252" s="1587"/>
      <c r="L252" s="1587"/>
      <c r="M252" s="1587"/>
      <c r="N252" s="1587"/>
      <c r="O252" s="1587"/>
      <c r="P252" s="1587"/>
      <c r="Q252" s="1587"/>
      <c r="R252" s="1587"/>
      <c r="S252" s="1587"/>
      <c r="T252" s="1587"/>
      <c r="U252" s="1587"/>
      <c r="V252" s="1587"/>
      <c r="W252" s="1587"/>
      <c r="X252" s="1587"/>
      <c r="Y252" s="1587"/>
      <c r="Z252" s="1587"/>
      <c r="AA252" s="1587"/>
      <c r="AB252" s="1587"/>
      <c r="AC252" s="1587"/>
      <c r="AD252" s="1587"/>
      <c r="AE252" s="1587"/>
      <c r="AF252" s="1587"/>
      <c r="AG252" s="1587"/>
      <c r="AH252" s="1587"/>
      <c r="AI252" s="1587"/>
      <c r="AJ252" s="1587"/>
      <c r="AK252" s="1587"/>
      <c r="AL252" s="1587"/>
      <c r="AM252" s="1587"/>
      <c r="AN252" s="1587"/>
      <c r="AO252" s="1587"/>
      <c r="AP252" s="1587"/>
      <c r="AQ252" s="1587"/>
      <c r="AR252" s="1587"/>
      <c r="AS252" s="1587"/>
      <c r="AT252" s="1587"/>
      <c r="AU252" s="1587"/>
      <c r="AV252" s="1587"/>
      <c r="AW252" s="1587"/>
      <c r="AX252" s="1587"/>
      <c r="AY252" s="1587"/>
      <c r="AZ252" s="1587"/>
      <c r="BA252" s="1587"/>
      <c r="BB252" s="1587"/>
      <c r="BC252" s="1587"/>
      <c r="BD252" s="1587"/>
      <c r="BE252" s="1587"/>
      <c r="BF252" s="1587"/>
      <c r="BG252" s="1587"/>
      <c r="BH252" s="1587"/>
      <c r="CJ252" s="103"/>
      <c r="CK252" s="103"/>
      <c r="CP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</row>
    <row r="253" spans="1:118" ht="21" hidden="1" x14ac:dyDescent="0.35">
      <c r="A253" s="1583"/>
      <c r="B253" s="1584"/>
      <c r="C253" s="1267"/>
      <c r="D253" s="1267"/>
      <c r="E253" s="1587"/>
      <c r="F253" s="1587"/>
      <c r="G253" s="1587"/>
      <c r="H253" s="1587"/>
      <c r="I253" s="1587"/>
      <c r="J253" s="1587"/>
      <c r="K253" s="1587"/>
      <c r="L253" s="1587"/>
      <c r="M253" s="1587"/>
      <c r="N253" s="1587"/>
      <c r="O253" s="1587"/>
      <c r="P253" s="1587"/>
      <c r="Q253" s="1587"/>
      <c r="R253" s="1587"/>
      <c r="S253" s="1587"/>
      <c r="T253" s="1587"/>
      <c r="U253" s="1587"/>
      <c r="V253" s="1587"/>
      <c r="W253" s="1587"/>
      <c r="X253" s="1587"/>
      <c r="Y253" s="1587"/>
      <c r="Z253" s="1587"/>
      <c r="AA253" s="1587"/>
      <c r="AB253" s="1587"/>
      <c r="AC253" s="1587"/>
      <c r="AD253" s="1587"/>
      <c r="AE253" s="1587"/>
      <c r="AF253" s="1587"/>
      <c r="AG253" s="1587"/>
      <c r="AH253" s="1587"/>
      <c r="AI253" s="1587"/>
      <c r="AJ253" s="1587"/>
      <c r="AK253" s="1587"/>
      <c r="AL253" s="1587"/>
      <c r="AM253" s="1587"/>
      <c r="AN253" s="1587"/>
      <c r="AO253" s="1587"/>
      <c r="AP253" s="1587"/>
      <c r="AQ253" s="1587"/>
      <c r="AR253" s="1587"/>
      <c r="AS253" s="1587"/>
      <c r="AT253" s="1587"/>
      <c r="AU253" s="1587"/>
      <c r="AV253" s="1587"/>
      <c r="AW253" s="1587"/>
      <c r="AX253" s="1587"/>
      <c r="AY253" s="1587"/>
      <c r="AZ253" s="1587"/>
      <c r="BA253" s="1587"/>
      <c r="BB253" s="1587"/>
      <c r="BC253" s="1587"/>
      <c r="BD253" s="1587"/>
      <c r="BE253" s="1587"/>
      <c r="BF253" s="1587"/>
      <c r="BG253" s="1587"/>
      <c r="BH253" s="1587"/>
    </row>
    <row r="254" spans="1:118" hidden="1" x14ac:dyDescent="0.35"/>
    <row r="255" spans="1:118" hidden="1" x14ac:dyDescent="0.35"/>
    <row r="256" spans="1:118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</sheetData>
  <mergeCells count="8">
    <mergeCell ref="A165:A230"/>
    <mergeCell ref="B165:B230"/>
    <mergeCell ref="A21:A96"/>
    <mergeCell ref="B21:B95"/>
    <mergeCell ref="A99:A106"/>
    <mergeCell ref="B99:B106"/>
    <mergeCell ref="A109:A158"/>
    <mergeCell ref="B109:B158"/>
  </mergeCells>
  <phoneticPr fontId="3" type="noConversion"/>
  <pageMargins left="0.7" right="0.7" top="0.75" bottom="0.75" header="0.3" footer="0.3"/>
  <pageSetup scale="37" orientation="portrait" r:id="rId1"/>
  <rowBreaks count="2" manualBreakCount="2">
    <brk id="107" max="118" man="1"/>
    <brk id="162" max="1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E47FD7F1C2F4EA975E01F59248556" ma:contentTypeVersion="4" ma:contentTypeDescription="Create a new document." ma:contentTypeScope="" ma:versionID="a3e721f8850cd69db640863823cb7cbe">
  <xsd:schema xmlns:xsd="http://www.w3.org/2001/XMLSchema" xmlns:xs="http://www.w3.org/2001/XMLSchema" xmlns:p="http://schemas.microsoft.com/office/2006/metadata/properties" xmlns:ns3="021e877c-1e0c-4100-b1a7-e4eca990ee6d" targetNamespace="http://schemas.microsoft.com/office/2006/metadata/properties" ma:root="true" ma:fieldsID="21ff9564d445ec4f5b55f408963ffbab" ns3:_="">
    <xsd:import namespace="021e877c-1e0c-4100-b1a7-e4eca990ee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e877c-1e0c-4100-b1a7-e4eca990ee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39BAF-9C60-41B5-B4E1-DFA1562FD0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A97E7-83EA-4687-BC51-8B6381EC8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FFEB7-624B-46B7-9AD3-B9BA6C37F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e877c-1e0c-4100-b1a7-e4eca990e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PERF</vt:lpstr>
      <vt:lpstr>TO FROM</vt:lpstr>
      <vt:lpstr>PERF!Print_Area</vt:lpstr>
      <vt:lpstr>'TO FROM'!Print_Area</vt:lpstr>
      <vt:lpstr>PERF!Print_Titles</vt:lpstr>
      <vt:lpstr>'TO FROM'!Print_Titles</vt:lpstr>
    </vt:vector>
  </TitlesOfParts>
  <Company>Urban Outfitters,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kerneckel3</dc:creator>
  <cp:lastModifiedBy>Marjorie Schepp</cp:lastModifiedBy>
  <cp:lastPrinted>2020-10-02T13:26:42Z</cp:lastPrinted>
  <dcterms:created xsi:type="dcterms:W3CDTF">2009-02-19T13:12:24Z</dcterms:created>
  <dcterms:modified xsi:type="dcterms:W3CDTF">2021-06-16T13:56:47Z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0x01010047DE47FD7F1C2F4EA975E01F59248556</vt:lpwstr>
  </property>
</Properties>
</file>